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00" windowHeight="7830" activeTab="1"/>
  </bookViews>
  <sheets>
    <sheet name="Rekapitulace stavby" sheetId="1" r:id="rId1"/>
    <sheet name="1-2017 - M u čp. 59 - Dub..." sheetId="2" r:id="rId2"/>
  </sheets>
  <definedNames>
    <definedName name="_xlnm.Print_Titles" localSheetId="1">'1-2017 - M u čp. 59 - Dub...'!$121:$121</definedName>
    <definedName name="_xlnm.Print_Titles" localSheetId="0">'Rekapitulace stavby'!$85:$85</definedName>
    <definedName name="_xlnm.Print_Area" localSheetId="1">'1-2017 - M u čp. 59 - Dub...'!$C$4:$Q$70,'1-2017 - M u čp. 59 - Dub...'!$C$76:$Q$105,'1-2017 - M u čp. 59 - Dub...'!$C$111:$Q$385</definedName>
    <definedName name="_xlnm.Print_Area" localSheetId="0">'Rekapitulace stavby'!$C$4:$AP$70,'Rekapitulace stavby'!$C$76:$AP$92</definedName>
  </definedNames>
  <calcPr calcId="144525"/>
</workbook>
</file>

<file path=xl/sharedStrings.xml><?xml version="1.0" encoding="utf-8"?>
<sst xmlns="http://schemas.openxmlformats.org/spreadsheetml/2006/main" count="614">
  <si>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</si>
  <si>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</si>
  <si>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</si>
  <si>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</si>
  <si>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</si>
  <si>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</si>
  <si>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</si>
  <si>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</si>
  <si>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</si>
  <si>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</si>
  <si>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</si>
  <si>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</si>
  <si>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</si>
  <si>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</si>
  <si>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</si>
  <si>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</si>
  <si>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1-2017</t>
  </si>
  <si>
    <t>Stavba:</t>
  </si>
  <si>
    <t>M u čp. 59 - Dubnice</t>
  </si>
  <si>
    <t>0,1</t>
  </si>
  <si>
    <t>JKSO:</t>
  </si>
  <si>
    <t>CC-CZ:</t>
  </si>
  <si>
    <t>1</t>
  </si>
  <si>
    <t>Místo:</t>
  </si>
  <si>
    <t xml:space="preserve"> </t>
  </si>
  <si>
    <t>Datum:</t>
  </si>
  <si>
    <t>26. 2. 2017</t>
  </si>
  <si>
    <t>10</t>
  </si>
  <si>
    <t>100</t>
  </si>
  <si>
    <t>Objednatel:</t>
  </si>
  <si>
    <t>IČ:</t>
  </si>
  <si>
    <t>DIČ:</t>
  </si>
  <si>
    <t>Zhotovitel:</t>
  </si>
  <si>
    <t>Projektant:</t>
  </si>
  <si>
    <t>KH Mosty, Česká Lípa</t>
  </si>
  <si>
    <t>True</t>
  </si>
  <si>
    <t>Zpracovatel:</t>
  </si>
  <si>
    <t xml:space="preserve">KH Mosty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</si>
  <si>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</si>
  <si>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</si>
  <si>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</si>
  <si>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</si>
  <si>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</si>
  <si>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</si>
  <si>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</si>
  <si>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</si>
  <si>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</si>
  <si>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</si>
  <si>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</si>
  <si>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</si>
  <si>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</si>
  <si>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</si>
  <si>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</si>
  <si>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</si>
  <si>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</si>
  <si>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</si>
  <si>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</si>
  <si>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</si>
  <si>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</si>
  <si>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</si>
  <si>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</si>
  <si>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</si>
  <si>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</si>
  <si>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</si>
  <si>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
náklady [CZK]</t>
  </si>
  <si>
    <t>DPH [CZK]</t>
  </si>
  <si>
    <t>Normohodiny [h]</t>
  </si>
  <si>
    <t>DPH základní [CZK]</t>
  </si>
  <si>
    <t>DPH snížená [CZK]</t>
  </si>
  <si>
    <t>DPH základní přenesená
[CZK]</t>
  </si>
  <si>
    <t>DPH snížená přenesená
[CZK]</t>
  </si>
  <si>
    <t>Základna
DPH základní</t>
  </si>
  <si>
    <t>Základna
DPH snížená</t>
  </si>
  <si>
    <t>Základna
DPH zákl. přenesená</t>
  </si>
  <si>
    <t>Základna
DPH sníž. přenesená</t>
  </si>
  <si>
    <t>Základna
DPH nulová</t>
  </si>
  <si>
    <t>1) Náklady z rozpočtů</t>
  </si>
  <si>
    <t>D</t>
  </si>
  <si>
    <t>0</t>
  </si>
  <si>
    <t>###NOIMPORT###</t>
  </si>
  <si>
    <t>IMPORT</t>
  </si>
  <si>
    <t>{e9372ce5-05c3-485a-90b8-ff7a89a3605f}</t>
  </si>
  <si>
    <t>{00000000-0000-0000-0000-000000000000}</t>
  </si>
  <si>
    <t>/</t>
  </si>
  <si>
    <t>{0442e86d-0a57-488d-9c77-5a2e5a5edc33}</t>
  </si>
  <si>
    <t>2) Ostatní náklady ze souhrnného listu</t>
  </si>
  <si>
    <t>Procent. zadání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</si>
  <si>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</si>
  <si>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</si>
  <si>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</si>
  <si>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</si>
  <si>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</si>
  <si>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</si>
  <si>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</si>
  <si>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</si>
  <si>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</si>
  <si>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</si>
  <si>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1-2017 - M u čp. 59 - Dubnice</t>
  </si>
  <si>
    <t>KH Mosty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</si>
  <si>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</si>
  <si>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</si>
  <si>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</si>
  <si>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</si>
  <si>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</si>
  <si>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</si>
  <si>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</si>
  <si>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   Práce a dodávky HSV</t>
  </si>
  <si>
    <t xml:space="preserve">    1 -    Zemní práce</t>
  </si>
  <si>
    <t xml:space="preserve">    2 -    Zakládání</t>
  </si>
  <si>
    <t xml:space="preserve">    3 -    Svislé a kompletní konstrukce</t>
  </si>
  <si>
    <t xml:space="preserve">    4 -    Vodorovné konstrukce</t>
  </si>
  <si>
    <t xml:space="preserve">    5 -    Komunikace</t>
  </si>
  <si>
    <t xml:space="preserve">    9 -    Ostatní konstrukce a práce-bourání</t>
  </si>
  <si>
    <t xml:space="preserve">      99 -    Přesun hmot</t>
  </si>
  <si>
    <t>PSV -    Práce a dodávky PSV</t>
  </si>
  <si>
    <t xml:space="preserve">    711 -    Izolace proti vodě, vlhkosti a plynům</t>
  </si>
  <si>
    <t xml:space="preserve">    767 -    Konstrukce zámečnické</t>
  </si>
  <si>
    <t>000 -    Nepojmenované práce</t>
  </si>
  <si>
    <t xml:space="preserve">    0 -    Ostatní opatření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</si>
  <si>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</si>
  <si>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</si>
  <si>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</si>
  <si>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</si>
  <si>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</si>
  <si>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</si>
  <si>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</si>
  <si>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</si>
  <si>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</si>
  <si>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</si>
  <si>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</si>
  <si>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
[t]</t>
  </si>
  <si>
    <t>Hmotnost
celkem [t]</t>
  </si>
  <si>
    <t>J. suť [t]</t>
  </si>
  <si>
    <t>Suť Celkem [t]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</si>
  <si>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</si>
  <si>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</si>
  <si>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</si>
  <si>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</si>
  <si>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</si>
  <si>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</si>
  <si>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-75813584</t>
  </si>
  <si>
    <t>112151119</t>
  </si>
  <si>
    <t>Směrové kácení stromů s rozřezáním a odvětvením D kmene do 1000 mm</t>
  </si>
  <si>
    <t>kus</t>
  </si>
  <si>
    <t>-519210140</t>
  </si>
  <si>
    <t>3</t>
  </si>
  <si>
    <t>113107142</t>
  </si>
  <si>
    <t>Odstranění podkladu pl do 50 m2 živičných tl 100 mm</t>
  </si>
  <si>
    <t>639347483</t>
  </si>
  <si>
    <t>48</t>
  </si>
  <si>
    <t>VV</t>
  </si>
  <si>
    <t>Součet</t>
  </si>
  <si>
    <t>113154354</t>
  </si>
  <si>
    <t>Frézování živičného krytu tl 100 mm pruh š 1 m pl do 10000 m2 s překážkami v trase</t>
  </si>
  <si>
    <t>-577551998</t>
  </si>
  <si>
    <t>5</t>
  </si>
  <si>
    <t>115001106</t>
  </si>
  <si>
    <t>Převedení vody potrubím DN do 900</t>
  </si>
  <si>
    <t>m</t>
  </si>
  <si>
    <t>-903169680</t>
  </si>
  <si>
    <t>6</t>
  </si>
  <si>
    <t>115101201</t>
  </si>
  <si>
    <t>Čerpání vody na dopravní výšku do 10 m průměrný přítok do 500 l/min</t>
  </si>
  <si>
    <t>hod</t>
  </si>
  <si>
    <t>-494180636</t>
  </si>
  <si>
    <t>7</t>
  </si>
  <si>
    <t>115101301</t>
  </si>
  <si>
    <t>Pohotovost čerpací soupravy pro dopravní výšku do 10 m přítok do 500 l/min</t>
  </si>
  <si>
    <t>den</t>
  </si>
  <si>
    <t>-441108761</t>
  </si>
  <si>
    <t>8</t>
  </si>
  <si>
    <t>122201102</t>
  </si>
  <si>
    <t>Odkopávky a prokopávky nezapažené v hornině tř. 3 objem do 1000 m3</t>
  </si>
  <si>
    <t>m3</t>
  </si>
  <si>
    <t>-625716412</t>
  </si>
  <si>
    <t>113,1*1,3+32*1,3</t>
  </si>
  <si>
    <t>9</t>
  </si>
  <si>
    <t>122201109</t>
  </si>
  <si>
    <t>Příplatek za lepivost u odkopávek v hornině tř. 1 až 3</t>
  </si>
  <si>
    <t>-734118133</t>
  </si>
  <si>
    <t>129203101</t>
  </si>
  <si>
    <t>Čištění otevřených koryt vodotečí š dna do 5 m hl do 2,5 m v hornině tř. 3</t>
  </si>
  <si>
    <t>-1274216513</t>
  </si>
  <si>
    <t>2,1*12*0,2</t>
  </si>
  <si>
    <t>11</t>
  </si>
  <si>
    <t>132201201</t>
  </si>
  <si>
    <t>Hloubení rýh š do 2000 mm v hornině tř. 3 objemu do 100 m3</t>
  </si>
  <si>
    <t>-382561124</t>
  </si>
  <si>
    <t>3,7*12*1,2</t>
  </si>
  <si>
    <t>12</t>
  </si>
  <si>
    <t>161101102</t>
  </si>
  <si>
    <t>Svislé přemístění výkopku z horniny tř. 1 až 4 hl výkopu do 4 m</t>
  </si>
  <si>
    <t>841900670</t>
  </si>
  <si>
    <t>13</t>
  </si>
  <si>
    <t>162701105</t>
  </si>
  <si>
    <t>Vodorovné přemístění do 10000 m výkopku/sypaniny z horniny tř. 1 až 4</t>
  </si>
  <si>
    <t>-6906409</t>
  </si>
  <si>
    <t>14</t>
  </si>
  <si>
    <t>162701109</t>
  </si>
  <si>
    <t>Příplatek k vodorovnému přemístění výkopku/sypaniny z horniny tř. 1 až 4 ZKD 1000 m přes 10000 m</t>
  </si>
  <si>
    <t>884088897</t>
  </si>
  <si>
    <t>246,95*15</t>
  </si>
  <si>
    <t>167101101</t>
  </si>
  <si>
    <t>Nakládání výkopku z hornin tř. 1 až 4 do 100 m3</t>
  </si>
  <si>
    <t>1599403805</t>
  </si>
  <si>
    <t>246,95</t>
  </si>
  <si>
    <t>16</t>
  </si>
  <si>
    <t>171201211</t>
  </si>
  <si>
    <t>Poplatek za uložení odpadu ze sypaniny na skládce (skládkovné)</t>
  </si>
  <si>
    <t>t</t>
  </si>
  <si>
    <t>-485761186</t>
  </si>
  <si>
    <t>246,95*1,8</t>
  </si>
  <si>
    <t>17</t>
  </si>
  <si>
    <t>175101201</t>
  </si>
  <si>
    <t>Obsypání objektů bez prohození sypaniny z hornin tř. 1 až 4 uloženým do 30 m od kraje objektu</t>
  </si>
  <si>
    <t>1902224583</t>
  </si>
  <si>
    <t>(3,71*2*1,2+2,86*2*1,2)*5,5*1,2</t>
  </si>
  <si>
    <t>18</t>
  </si>
  <si>
    <t>M</t>
  </si>
  <si>
    <t>583441970</t>
  </si>
  <si>
    <t>štěrkodrť frakce 0-63</t>
  </si>
  <si>
    <t>-1877089741</t>
  </si>
  <si>
    <t>104,069*1,9</t>
  </si>
  <si>
    <t>19</t>
  </si>
  <si>
    <t>181006111</t>
  </si>
  <si>
    <t>Rozprostření zemin tl vrstvy do 0,1 m schopných zúrodnění v rovině a sklonu do 1:5</t>
  </si>
  <si>
    <t>1921874135</t>
  </si>
  <si>
    <t>20</t>
  </si>
  <si>
    <t>181951101</t>
  </si>
  <si>
    <t>Úprava pláně v hornině tř. 1 až 4 bez zhutnění</t>
  </si>
  <si>
    <t>-768539364</t>
  </si>
  <si>
    <t>212341111</t>
  </si>
  <si>
    <t>Obetonování drenážních trub mezerovitým betonem</t>
  </si>
  <si>
    <t>-107492406</t>
  </si>
  <si>
    <t>0,2*0,2*5,5*2</t>
  </si>
  <si>
    <t>22</t>
  </si>
  <si>
    <t>212792211</t>
  </si>
  <si>
    <t>Odvodnění mostní opěry - drenážní flexibilní plastové potrubí DN 100</t>
  </si>
  <si>
    <t>-372369801</t>
  </si>
  <si>
    <t>6,5*2</t>
  </si>
  <si>
    <t>23</t>
  </si>
  <si>
    <t>273311123</t>
  </si>
  <si>
    <t>Základové desky z betonu prostého C 8/10</t>
  </si>
  <si>
    <t>906444820</t>
  </si>
  <si>
    <t>0,1*1,75*11*2</t>
  </si>
  <si>
    <t>24</t>
  </si>
  <si>
    <t>274321117</t>
  </si>
  <si>
    <t>Základové pásy, prahy, věnce a ostruhy ze ŽB C 25/30</t>
  </si>
  <si>
    <t>-876893528</t>
  </si>
  <si>
    <t>(1,5*0,8*4,8*2)+(0,8*1*2,2*3+0,8*1,45*2,4)</t>
  </si>
  <si>
    <t>25</t>
  </si>
  <si>
    <t>274354111</t>
  </si>
  <si>
    <t>Bednění základových pásů - zřízení</t>
  </si>
  <si>
    <t>-256864679</t>
  </si>
  <si>
    <t>(0,8*4,8*2*2)+(0,8*2,2*2*3+0,8*2,4*2)+0,8*1,5*8</t>
  </si>
  <si>
    <t>26</t>
  </si>
  <si>
    <t>274354211</t>
  </si>
  <si>
    <t>Bednění základových pásů - odstranění</t>
  </si>
  <si>
    <t>-1584643679</t>
  </si>
  <si>
    <t>27</t>
  </si>
  <si>
    <t>274361116</t>
  </si>
  <si>
    <t>Výztuž základových pásů, prahů, věnců a ostruh z betonářské oceli 10 505 - B500</t>
  </si>
  <si>
    <t>-594278197</t>
  </si>
  <si>
    <t>882/1000</t>
  </si>
  <si>
    <t>28</t>
  </si>
  <si>
    <t>936991111</t>
  </si>
  <si>
    <t>Odvodňovač  kamenného zdiva mostu z PE potrubí DN 160 s vyvrtáním otvoru a utěsněním</t>
  </si>
  <si>
    <t>-1375548743</t>
  </si>
  <si>
    <t>29</t>
  </si>
  <si>
    <t>317171126</t>
  </si>
  <si>
    <t>Kotvení monolitického betonu římsy do mostovky kotvou do vývrtu</t>
  </si>
  <si>
    <t>184493803</t>
  </si>
  <si>
    <t>30</t>
  </si>
  <si>
    <t>548792020</t>
  </si>
  <si>
    <t>kotva římsy do vývrtu</t>
  </si>
  <si>
    <t>383584621</t>
  </si>
  <si>
    <t>31</t>
  </si>
  <si>
    <t>317321118</t>
  </si>
  <si>
    <t>Mostní římsy ze ŽB C 30/37</t>
  </si>
  <si>
    <t>-748297971</t>
  </si>
  <si>
    <t>0,131*(5,3+3,3)</t>
  </si>
  <si>
    <t>32</t>
  </si>
  <si>
    <t>317353121</t>
  </si>
  <si>
    <t>Bednění mostních říms všech tvarů - zřízení</t>
  </si>
  <si>
    <t>-651412593</t>
  </si>
  <si>
    <t>(5,3+3,3)*(0,15+0,45+0,3)+(0,131*4)</t>
  </si>
  <si>
    <t>33</t>
  </si>
  <si>
    <t>317353221</t>
  </si>
  <si>
    <t>Bednění mostních říms všech tvarů - odstranění</t>
  </si>
  <si>
    <t>-114174617</t>
  </si>
  <si>
    <t>8,264</t>
  </si>
  <si>
    <t>34</t>
  </si>
  <si>
    <t>317361116</t>
  </si>
  <si>
    <t>Výztuž mostních říms z betonářské oceli 10 505-B500</t>
  </si>
  <si>
    <t>1091114623</t>
  </si>
  <si>
    <t>166,5/1000</t>
  </si>
  <si>
    <t>35</t>
  </si>
  <si>
    <t>321222311</t>
  </si>
  <si>
    <t>Zdění obkladního zdiva vodních staveb kvádrového objem do 0,2 m3</t>
  </si>
  <si>
    <t>-1354484809</t>
  </si>
  <si>
    <t>(3,7*0,5+3,6*0,5*2)*1,20</t>
  </si>
  <si>
    <t>36</t>
  </si>
  <si>
    <t>583810750</t>
  </si>
  <si>
    <t>kámen lomový</t>
  </si>
  <si>
    <t>-1979338958</t>
  </si>
  <si>
    <t>6,54*2,5</t>
  </si>
  <si>
    <t>37</t>
  </si>
  <si>
    <t>334323118</t>
  </si>
  <si>
    <t>Mostní opěry a úložné prahy ze ŽB C 30/37</t>
  </si>
  <si>
    <t>-722562070</t>
  </si>
  <si>
    <t>2,67*0,6*4,8*2+3*0,6*2</t>
  </si>
  <si>
    <t>38</t>
  </si>
  <si>
    <t>334351112</t>
  </si>
  <si>
    <t>Bednění systémové mostních opěr a úložných prahů z překližek pro ŽB - zřízení</t>
  </si>
  <si>
    <t>817986559</t>
  </si>
  <si>
    <t>3*2*2+0,6*3*2+2,67*4,8*2*2+0,6*2,67*2*2</t>
  </si>
  <si>
    <t>Mezisoučet</t>
  </si>
  <si>
    <t>39</t>
  </si>
  <si>
    <t>334351211</t>
  </si>
  <si>
    <t>Bednění systémové mostních opěr a úložných prahů z překližek - odstranění</t>
  </si>
  <si>
    <t>-1408516986</t>
  </si>
  <si>
    <t>73,272</t>
  </si>
  <si>
    <t>40</t>
  </si>
  <si>
    <t>334361216</t>
  </si>
  <si>
    <t>Výztuž dříků opěr z betonářské oceli 10 505-B500</t>
  </si>
  <si>
    <t>-687835050</t>
  </si>
  <si>
    <t>1577/1000</t>
  </si>
  <si>
    <t>41</t>
  </si>
  <si>
    <t>629992112</t>
  </si>
  <si>
    <t>Zatmelení spar mezi mostními prefabrikáty š do 20 mm  PUR tmelem včetně výplně PUR pěnou</t>
  </si>
  <si>
    <t>-596242055</t>
  </si>
  <si>
    <t>1,09*2+3+0,6+3</t>
  </si>
  <si>
    <t>42</t>
  </si>
  <si>
    <t>931992121</t>
  </si>
  <si>
    <t>Výplň dilatačních spár z extrudovaného polystyrénu tl 20 mm</t>
  </si>
  <si>
    <t>1836685380</t>
  </si>
  <si>
    <t>0,131*2+3*0,5</t>
  </si>
  <si>
    <t>43</t>
  </si>
  <si>
    <t>421321128</t>
  </si>
  <si>
    <t>Mostní nosné konstrukce deskové ze ŽB C 30/37</t>
  </si>
  <si>
    <t>746460421</t>
  </si>
  <si>
    <t>3,3*4,8*0,35</t>
  </si>
  <si>
    <t>44</t>
  </si>
  <si>
    <t>421351111</t>
  </si>
  <si>
    <t>Bednění mostovky  - zřízení</t>
  </si>
  <si>
    <t>-837830382</t>
  </si>
  <si>
    <t>15,84</t>
  </si>
  <si>
    <t>45</t>
  </si>
  <si>
    <t>421351131</t>
  </si>
  <si>
    <t>Bednění boční stěny konstrukcí mostů výšky do 350 mm - zřízení</t>
  </si>
  <si>
    <t>-1889661654</t>
  </si>
  <si>
    <t>(3,3+3,3+4,8+4,8)*0,35</t>
  </si>
  <si>
    <t>46</t>
  </si>
  <si>
    <t>421351211</t>
  </si>
  <si>
    <t>Bednění mostovky - odstranění</t>
  </si>
  <si>
    <t>730740703</t>
  </si>
  <si>
    <t>47</t>
  </si>
  <si>
    <t>421351231</t>
  </si>
  <si>
    <t>Bednění stěny boční konstrukcí mostů výšky do 350 mm - odstranění</t>
  </si>
  <si>
    <t>-444169111</t>
  </si>
  <si>
    <t>5,67</t>
  </si>
  <si>
    <t>413351221</t>
  </si>
  <si>
    <t>Zřízení podpěrné konstrukce nosníků v do 4 m pro zatížení do 60 kPa</t>
  </si>
  <si>
    <t>1742619407</t>
  </si>
  <si>
    <t>49</t>
  </si>
  <si>
    <t>413351222</t>
  </si>
  <si>
    <t>Odstranění podpěrné konstrukce nosníků v do 4 m pro zatížení do 60 kPa</t>
  </si>
  <si>
    <t>-879213377</t>
  </si>
  <si>
    <t>50</t>
  </si>
  <si>
    <t>421361226</t>
  </si>
  <si>
    <t>Výztuž ŽB deskového mostu z betonářské oceli 10 505-B500</t>
  </si>
  <si>
    <t>-1933651737</t>
  </si>
  <si>
    <t>839/1000</t>
  </si>
  <si>
    <t>51</t>
  </si>
  <si>
    <t>428382111</t>
  </si>
  <si>
    <t>Osazení vrubového kloubu z prefa dílu</t>
  </si>
  <si>
    <t>-2070056166</t>
  </si>
  <si>
    <t>52</t>
  </si>
  <si>
    <t>548790270</t>
  </si>
  <si>
    <t>kotva mechanická pro těžké kotvení (se šestihrannou hlavou) HSL - 3 M 24/60</t>
  </si>
  <si>
    <t>-1529939115</t>
  </si>
  <si>
    <t>53</t>
  </si>
  <si>
    <t>462511161</t>
  </si>
  <si>
    <t>Zához z lomového kamene tříděného hmotnost kamenů do 80 kg bez výplně</t>
  </si>
  <si>
    <t>-1331083198</t>
  </si>
  <si>
    <t>12*2,1*0,2+0,164*2,2*2</t>
  </si>
  <si>
    <t>54</t>
  </si>
  <si>
    <t>567133115</t>
  </si>
  <si>
    <t>Podklad ze směsi stmelené cementem SC C 5/6 (KSC II) tl 200 mm</t>
  </si>
  <si>
    <t>1243564419</t>
  </si>
  <si>
    <t>55</t>
  </si>
  <si>
    <t>573211111</t>
  </si>
  <si>
    <t>Postřik živičný spojovací z asfaltu v množství do 0,70 kg/m2</t>
  </si>
  <si>
    <t>585200439</t>
  </si>
  <si>
    <t>56</t>
  </si>
  <si>
    <t>577135142</t>
  </si>
  <si>
    <t>Asfaltový beton vrstva ložní ACL 16 (ABH) tl 40 mm š přes 3 m z modifikovaného asfaltu</t>
  </si>
  <si>
    <t>-671202617</t>
  </si>
  <si>
    <t>57</t>
  </si>
  <si>
    <t>577144141</t>
  </si>
  <si>
    <t>Asfaltový beton vrstva obrusná ACO 11 (ABS) tř. I tl 50 mm š přes 3 m z modifikovaného asfaltu</t>
  </si>
  <si>
    <t>-583476916</t>
  </si>
  <si>
    <t>58</t>
  </si>
  <si>
    <t>767161814</t>
  </si>
  <si>
    <t>Demontáž zábradlí rovného nerozebíratelného hmotnosti 1m zábradlí přes 20 kg</t>
  </si>
  <si>
    <t>-1973937801</t>
  </si>
  <si>
    <t>59</t>
  </si>
  <si>
    <t>919000R1</t>
  </si>
  <si>
    <t>Zábrana - zřízení a odstranění</t>
  </si>
  <si>
    <t>soubor</t>
  </si>
  <si>
    <t>-253828849</t>
  </si>
  <si>
    <t>60</t>
  </si>
  <si>
    <t>919121223</t>
  </si>
  <si>
    <t>Těsnění spár zálivkou za studena pro komůrky š 15 mm hl 30 mm bez těsnicího profilu</t>
  </si>
  <si>
    <t>-99029030</t>
  </si>
  <si>
    <t>3,3+5,3+3,2+5</t>
  </si>
  <si>
    <t>61</t>
  </si>
  <si>
    <t>919735112</t>
  </si>
  <si>
    <t>Řezání stávajícího živičného krytu hl do 100 mm</t>
  </si>
  <si>
    <t>-837586570</t>
  </si>
  <si>
    <t>3,3+5</t>
  </si>
  <si>
    <t>62</t>
  </si>
  <si>
    <t>953961213</t>
  </si>
  <si>
    <t>Kotvy chemickou patronou M 12 hl 110 mm do betonu, ŽB nebo kamene s vyvrtáním otvoru</t>
  </si>
  <si>
    <t>908953058</t>
  </si>
  <si>
    <t>7*4</t>
  </si>
  <si>
    <t>63</t>
  </si>
  <si>
    <t>953965121</t>
  </si>
  <si>
    <t>Kotevní šroub pro chemické kotvy M 12 dl 160 mm</t>
  </si>
  <si>
    <t>1255475725</t>
  </si>
  <si>
    <t>64</t>
  </si>
  <si>
    <t>962021112</t>
  </si>
  <si>
    <t>Bourání mostních zdí a pilířů z kamene</t>
  </si>
  <si>
    <t>-2027929218</t>
  </si>
  <si>
    <t>2*1,8*0,8*4</t>
  </si>
  <si>
    <t>65</t>
  </si>
  <si>
    <t>963051111</t>
  </si>
  <si>
    <t>Bourání mostní nosné konstrukce z ŽB</t>
  </si>
  <si>
    <t>1509833427</t>
  </si>
  <si>
    <t>1,55*0,3*4,8*2+2,6*0,3*4,8*2+2*2,5*0,5*2,5*0,5*4,8+3*0,2*0,2*2+1,55*0,1*4,8</t>
  </si>
  <si>
    <t>66</t>
  </si>
  <si>
    <t>997013501</t>
  </si>
  <si>
    <t>Odvoz suti na skládku a vybouraných hmot nebo meziskládku do 1 km se složením</t>
  </si>
  <si>
    <t>-1293394092</t>
  </si>
  <si>
    <t>11,52*2,3+27,936*2,5+48*0,1*2,5*2</t>
  </si>
  <si>
    <t>67</t>
  </si>
  <si>
    <t>997013509</t>
  </si>
  <si>
    <t>Příplatek k odvozu suti a vybouraných hmot na skládku ZKD 1 km přes 1 km</t>
  </si>
  <si>
    <t>-1049589534</t>
  </si>
  <si>
    <t>120,336*24</t>
  </si>
  <si>
    <t>68</t>
  </si>
  <si>
    <t>997013801</t>
  </si>
  <si>
    <t>Poplatek za uložení stavebního betonového odpadu na skládce (skládkovné)</t>
  </si>
  <si>
    <t>-738669891</t>
  </si>
  <si>
    <t>27,936*2,5</t>
  </si>
  <si>
    <t>69</t>
  </si>
  <si>
    <t>997221845</t>
  </si>
  <si>
    <t>Poplatek za uložení odpadu z asfaltových povrchů na skládce (skládkovné)</t>
  </si>
  <si>
    <t>-831410818</t>
  </si>
  <si>
    <t>48*0,1*2,5*2</t>
  </si>
  <si>
    <t>70</t>
  </si>
  <si>
    <t>997221855</t>
  </si>
  <si>
    <t>Poplatek za uložení odpadu z kameniva na skládce (skládkovné)</t>
  </si>
  <si>
    <t>2071327135</t>
  </si>
  <si>
    <t>11,52*2,3</t>
  </si>
  <si>
    <t>71</t>
  </si>
  <si>
    <t>998212111</t>
  </si>
  <si>
    <t>Přesun hmot pro mosty zděné, monolitické betonové nebo ocelové v do 20 m</t>
  </si>
  <si>
    <t>-940993409</t>
  </si>
  <si>
    <t>469+3,464</t>
  </si>
  <si>
    <t>72</t>
  </si>
  <si>
    <t>711111001</t>
  </si>
  <si>
    <t>Provedení izolace proti zemní vlhkosti vodorovné za studena nátěrem penetračním</t>
  </si>
  <si>
    <t>-1135992635</t>
  </si>
  <si>
    <t>Včetně svislé části</t>
  </si>
  <si>
    <t>P</t>
  </si>
  <si>
    <t>3*4,8*2+4,8*3,3+3*2</t>
  </si>
  <si>
    <t>73</t>
  </si>
  <si>
    <t>111631500</t>
  </si>
  <si>
    <t>lak asfaltový ALP/9 bal 9 kg</t>
  </si>
  <si>
    <t>14383276</t>
  </si>
  <si>
    <t>50,64*0,4/1000</t>
  </si>
  <si>
    <t>74</t>
  </si>
  <si>
    <t>711131101</t>
  </si>
  <si>
    <t>Provedení izolace proti zemní vlhkosti pásy na sucho vodorovné AIP nebo tkaninou</t>
  </si>
  <si>
    <t>-1749110339</t>
  </si>
  <si>
    <t>(1,6+2,4)*4,8*2+2*1,6*1,2+2,4*4,8*2</t>
  </si>
  <si>
    <t>75</t>
  </si>
  <si>
    <t>685367500</t>
  </si>
  <si>
    <t>textilie IZOCHRAN SI 40/35 D tl 3,5 mm</t>
  </si>
  <si>
    <t>kg</t>
  </si>
  <si>
    <t>-1843401358</t>
  </si>
  <si>
    <t>65,28*0,7</t>
  </si>
  <si>
    <t>76</t>
  </si>
  <si>
    <t>711141559</t>
  </si>
  <si>
    <t>Provedení izolace proti zemní vlhkosti pásy přitavením vodorovné NAIP</t>
  </si>
  <si>
    <t>447004708</t>
  </si>
  <si>
    <t>((4,8*3,3)+(1,6+2,3)*4,8*2+2*1,6*1,2)*2</t>
  </si>
  <si>
    <t>77</t>
  </si>
  <si>
    <t>628522540</t>
  </si>
  <si>
    <t>pás asfaltovaný modifikovaný SBS Elastodek 40 Special mineral</t>
  </si>
  <si>
    <t>33506677</t>
  </si>
  <si>
    <t>114,24*1,2</t>
  </si>
  <si>
    <t>78</t>
  </si>
  <si>
    <t>711142559</t>
  </si>
  <si>
    <t>Provedení izolace proti zemní vlhkosti pásy přitavením svislé NAIP-ochrana pod římsou</t>
  </si>
  <si>
    <t>-1458365429</t>
  </si>
  <si>
    <t>0,5*8,6</t>
  </si>
  <si>
    <t>79</t>
  </si>
  <si>
    <t>-1153659686</t>
  </si>
  <si>
    <t>4,3*1,2</t>
  </si>
  <si>
    <t>80</t>
  </si>
  <si>
    <t>711381xxx</t>
  </si>
  <si>
    <t>Provedení hydroizolace mostovek pryskyřicemi plastbetonem do 10 mm</t>
  </si>
  <si>
    <t>-1516203021</t>
  </si>
  <si>
    <t>(3,3+5,3)*0,15</t>
  </si>
  <si>
    <t>81</t>
  </si>
  <si>
    <t>985324111</t>
  </si>
  <si>
    <t>Impregnační nátěr betonu dvojnásobný (OS-A)</t>
  </si>
  <si>
    <t>-986679717</t>
  </si>
  <si>
    <t>((5,3+3,3)*(0,155+0,45+0,355))*1,2</t>
  </si>
  <si>
    <t>82</t>
  </si>
  <si>
    <t>767995105</t>
  </si>
  <si>
    <t>Montáž atypických zámečnických konstrukcí hmotnosti do 100 kg</t>
  </si>
  <si>
    <t>-37227709</t>
  </si>
  <si>
    <t>261+210</t>
  </si>
  <si>
    <t>83</t>
  </si>
  <si>
    <t>628R</t>
  </si>
  <si>
    <t>zábradlí pozink.</t>
  </si>
  <si>
    <t>-675279017</t>
  </si>
  <si>
    <t>471</t>
  </si>
  <si>
    <t>84</t>
  </si>
  <si>
    <t>783606879</t>
  </si>
  <si>
    <t>Odstranění nátěrů armatur potrubí do DN 200 mm okartáčováním</t>
  </si>
  <si>
    <t>822667891</t>
  </si>
  <si>
    <t>Nátěr chráničky CETIN</t>
  </si>
  <si>
    <t>85</t>
  </si>
  <si>
    <t>783614581</t>
  </si>
  <si>
    <t>Základní jednonásobný syntetický nátěr potrubí do DN 200 mm</t>
  </si>
  <si>
    <t>1194794045</t>
  </si>
  <si>
    <t>Nátě chráničky CETIN</t>
  </si>
  <si>
    <t>86</t>
  </si>
  <si>
    <t>783615581</t>
  </si>
  <si>
    <t>Mezinátěr jednonásobný syntetický nátěr potrubí do DN 200 mm</t>
  </si>
  <si>
    <t>-36948455</t>
  </si>
  <si>
    <t>87</t>
  </si>
  <si>
    <t>783617661</t>
  </si>
  <si>
    <t>Krycí jednonásobný syntetický nátěr potrubí do DN 200 mm</t>
  </si>
  <si>
    <t>1836029630</t>
  </si>
  <si>
    <t>88</t>
  </si>
  <si>
    <t>914511111</t>
  </si>
  <si>
    <t>Montáž sloupku dopravních značek délky do 3,5 m s betonovým základem</t>
  </si>
  <si>
    <t>-411886718</t>
  </si>
  <si>
    <t>zpětná montáž značky</t>
  </si>
  <si>
    <t>89</t>
  </si>
  <si>
    <t>936942211</t>
  </si>
  <si>
    <t>Zhotovení tabulky s letopočtem opravy mostu vložením šablony do bednění</t>
  </si>
  <si>
    <t>-225294954</t>
  </si>
  <si>
    <t>90</t>
  </si>
  <si>
    <t>966006211</t>
  </si>
  <si>
    <t>Odstranění svislých dopravních značek ze sloupů, sloupků nebo konzol</t>
  </si>
  <si>
    <t>717315128</t>
  </si>
  <si>
    <t>91</t>
  </si>
  <si>
    <t>012002000</t>
  </si>
  <si>
    <t>Geodetické práce - geometrický plán rozdělení pozemků</t>
  </si>
  <si>
    <t>Kč</t>
  </si>
  <si>
    <t>1024</t>
  </si>
  <si>
    <t>252857121</t>
  </si>
  <si>
    <t>92</t>
  </si>
  <si>
    <t>012103000</t>
  </si>
  <si>
    <t>Geodetické práce před výstavbou</t>
  </si>
  <si>
    <t>-1964291479</t>
  </si>
  <si>
    <t>Vč. vytýčení sítí</t>
  </si>
  <si>
    <t>93</t>
  </si>
  <si>
    <t>012303000</t>
  </si>
  <si>
    <t>Geodetické práce po výstavbě - zaměření</t>
  </si>
  <si>
    <t>497245170</t>
  </si>
  <si>
    <t>94</t>
  </si>
  <si>
    <t>013244000</t>
  </si>
  <si>
    <t>Dílenská dokumentace</t>
  </si>
  <si>
    <t>-1377851815</t>
  </si>
  <si>
    <t>95</t>
  </si>
  <si>
    <t>013254000</t>
  </si>
  <si>
    <t>Dokumentace skutečného provedení stavby</t>
  </si>
  <si>
    <t>-1000706122</t>
  </si>
  <si>
    <t>96</t>
  </si>
  <si>
    <t>030001000</t>
  </si>
  <si>
    <t>Zařízení staveniště + provizorní lávka pro pěší</t>
  </si>
  <si>
    <t>-1849590696</t>
  </si>
  <si>
    <t>97</t>
  </si>
  <si>
    <t>034303000</t>
  </si>
  <si>
    <t>Opatření na ochranu sítí sousedních se staveništěm</t>
  </si>
  <si>
    <t>-2086508897</t>
  </si>
  <si>
    <t>Záporové pažení kolem šoupěte vodovodu na vtoku (vrtané zápory+výdřeva vč. odstranění)</t>
  </si>
  <si>
    <t>98</t>
  </si>
  <si>
    <t>034403000</t>
  </si>
  <si>
    <t>Dopravní značení na staveništi</t>
  </si>
  <si>
    <t>1726229571</t>
  </si>
  <si>
    <t>99</t>
  </si>
  <si>
    <t>041103000</t>
  </si>
  <si>
    <t>Autorský dozor projektanta</t>
  </si>
  <si>
    <t>-1160507972</t>
  </si>
  <si>
    <t>042002000</t>
  </si>
  <si>
    <t>Posudky - Hlavní mostní prohlídka + mostní list</t>
  </si>
  <si>
    <t>277648129</t>
  </si>
  <si>
    <t>101</t>
  </si>
  <si>
    <t>042503000</t>
  </si>
  <si>
    <t>Plán havarijní a povodňový na staveništi</t>
  </si>
  <si>
    <t>568165346</t>
  </si>
  <si>
    <t>102</t>
  </si>
  <si>
    <t>075002000</t>
  </si>
  <si>
    <t>Ochranná pásma - zajištění vodovodu na vtoku</t>
  </si>
  <si>
    <t>1134810891</t>
  </si>
  <si>
    <t>Provizorní podepření vodovodu na vtoku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</si>
</sst>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44" formatCode="_-&quot;£&quot;* #,##0.00_-;\-&quot;£&quot;* #,##0.00_-;_-&quot;£&quot;* &quot;-&quot;??_-;_-@_-"/>
    <numFmt numFmtId="42" formatCode="_-&quot;£&quot;* #,##0_-;\-&quot;£&quot;* #,##0_-;_-&quot;£&quot;* &quot;-&quot;_-;_-@_-"/>
    <numFmt numFmtId="176" formatCode="dd,mm,yyyy"/>
    <numFmt numFmtId="177" formatCode="#,##0.00%"/>
    <numFmt numFmtId="178" formatCode="#,##0.000"/>
    <numFmt numFmtId="179" formatCode="#,##0.00000"/>
  </numFmts>
  <fonts count="58">
    <font>
      <sz val="8"/>
      <name val="Trebuchet MS"/>
      <charset val="134"/>
    </font>
    <font>
      <sz val="12"/>
      <color rgb="FF003366"/>
      <name val="Trebuchet MS"/>
      <charset val="134"/>
    </font>
    <font>
      <sz val="10"/>
      <color rgb="FF003366"/>
      <name val="Trebuchet MS"/>
      <charset val="134"/>
    </font>
    <font>
      <sz val="8"/>
      <color rgb="FF003366"/>
      <name val="Trebuchet MS"/>
      <charset val="134"/>
    </font>
    <font>
      <sz val="8"/>
      <color rgb="FF505050"/>
      <name val="Trebuchet MS"/>
      <charset val="134"/>
    </font>
    <font>
      <sz val="8"/>
      <color rgb="FFFF0000"/>
      <name val="Trebuchet MS"/>
      <charset val="134"/>
    </font>
    <font>
      <sz val="8"/>
      <color rgb="FF0000A8"/>
      <name val="Trebuchet MS"/>
      <charset val="134"/>
    </font>
    <font>
      <sz val="10"/>
      <name val="Trebuchet MS"/>
      <charset val="134"/>
    </font>
    <font>
      <sz val="10"/>
      <color rgb="FF960000"/>
      <name val="Trebuchet MS"/>
      <charset val="134"/>
    </font>
    <font>
      <u/>
      <sz val="10"/>
      <color theme="10"/>
      <name val="Trebuchet MS"/>
      <charset val="134"/>
    </font>
    <font>
      <sz val="8"/>
      <color rgb="FF3366FF"/>
      <name val="Trebuchet MS"/>
      <charset val="134"/>
    </font>
    <font>
      <b/>
      <sz val="16"/>
      <name val="Trebuchet MS"/>
      <charset val="134"/>
    </font>
    <font>
      <sz val="9"/>
      <color rgb="FF969696"/>
      <name val="Trebuchet MS"/>
      <charset val="134"/>
    </font>
    <font>
      <b/>
      <sz val="12"/>
      <name val="Trebuchet MS"/>
      <charset val="134"/>
    </font>
    <font>
      <sz val="9"/>
      <name val="Trebuchet MS"/>
      <charset val="134"/>
    </font>
    <font>
      <sz val="10"/>
      <color rgb="FF464646"/>
      <name val="Trebuchet MS"/>
      <charset val="134"/>
    </font>
    <font>
      <b/>
      <sz val="10"/>
      <name val="Trebuchet MS"/>
      <charset val="134"/>
    </font>
    <font>
      <sz val="8"/>
      <color rgb="FF969696"/>
      <name val="Trebuchet MS"/>
      <charset val="134"/>
    </font>
    <font>
      <b/>
      <sz val="10"/>
      <color rgb="FF464646"/>
      <name val="Trebuchet MS"/>
      <charset val="134"/>
    </font>
    <font>
      <sz val="10"/>
      <color rgb="FF969696"/>
      <name val="Trebuchet MS"/>
      <charset val="134"/>
    </font>
    <font>
      <b/>
      <sz val="12"/>
      <color rgb="FF800000"/>
      <name val="Trebuchet MS"/>
      <charset val="134"/>
    </font>
    <font>
      <b/>
      <sz val="12"/>
      <color rgb="FF960000"/>
      <name val="Trebuchet MS"/>
      <charset val="134"/>
    </font>
    <font>
      <b/>
      <sz val="8"/>
      <color rgb="FF800000"/>
      <name val="Trebuchet MS"/>
      <charset val="134"/>
    </font>
    <font>
      <sz val="9"/>
      <color rgb="FF000000"/>
      <name val="Trebuchet MS"/>
      <charset val="134"/>
    </font>
    <font>
      <sz val="8"/>
      <color rgb="FF960000"/>
      <name val="Trebuchet MS"/>
      <charset val="134"/>
    </font>
    <font>
      <b/>
      <sz val="8"/>
      <name val="Trebuchet MS"/>
      <charset val="134"/>
    </font>
    <font>
      <i/>
      <sz val="8"/>
      <color rgb="FF0000FF"/>
      <name val="Trebuchet MS"/>
      <charset val="134"/>
    </font>
    <font>
      <i/>
      <sz val="7"/>
      <color rgb="FF969696"/>
      <name val="Trebuchet MS"/>
      <charset val="134"/>
    </font>
    <font>
      <sz val="11"/>
      <name val="Trebuchet MS"/>
      <charset val="134"/>
    </font>
    <font>
      <sz val="8"/>
      <color rgb="FFFAE682"/>
      <name val="Trebuchet MS"/>
      <charset val="134"/>
    </font>
    <font>
      <b/>
      <sz val="8"/>
      <color rgb="FF969696"/>
      <name val="Trebuchet MS"/>
      <charset val="134"/>
    </font>
    <font>
      <sz val="18"/>
      <color theme="10"/>
      <name val="Wingdings 2"/>
      <charset val="134"/>
    </font>
    <font>
      <b/>
      <sz val="11"/>
      <color rgb="FF003366"/>
      <name val="Trebuchet MS"/>
      <charset val="134"/>
    </font>
    <font>
      <b/>
      <sz val="9"/>
      <name val="Trebuchet MS"/>
      <charset val="134"/>
    </font>
    <font>
      <sz val="11"/>
      <color rgb="FF003366"/>
      <name val="Trebuchet MS"/>
      <charset val="134"/>
    </font>
    <font>
      <sz val="12"/>
      <color rgb="FF969696"/>
      <name val="Trebuchet MS"/>
      <charset val="134"/>
    </font>
    <font>
      <sz val="11"/>
      <color rgb="FF969696"/>
      <name val="Trebuchet MS"/>
      <charset val="134"/>
    </font>
    <font>
      <sz val="12"/>
      <name val="Trebuchet MS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AE682"/>
        <bgColor indexed="64"/>
      </patternFill>
    </fill>
    <fill>
      <patternFill patternType="solid">
        <fgColor rgb="FFD2D2D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39" fillId="12" borderId="0" applyNumberFormat="0" applyBorder="0" applyAlignment="0" applyProtection="0">
      <alignment vertical="center"/>
    </xf>
    <xf numFmtId="43" fontId="40" fillId="0" borderId="0" applyFont="0" applyFill="0" applyBorder="0" applyAlignment="0" applyProtection="0">
      <alignment vertical="center"/>
    </xf>
    <xf numFmtId="41" fontId="40" fillId="0" borderId="0" applyFont="0" applyFill="0" applyBorder="0" applyAlignment="0" applyProtection="0">
      <alignment vertical="center"/>
    </xf>
    <xf numFmtId="42" fontId="40" fillId="0" borderId="0" applyFont="0" applyFill="0" applyBorder="0" applyAlignment="0" applyProtection="0">
      <alignment vertical="center"/>
    </xf>
    <xf numFmtId="44" fontId="40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0" fontId="42" fillId="13" borderId="27" applyNumberFormat="0" applyAlignment="0" applyProtection="0">
      <alignment vertical="center"/>
    </xf>
    <xf numFmtId="0" fontId="41" fillId="0" borderId="26" applyNumberFormat="0" applyFill="0" applyAlignment="0" applyProtection="0">
      <alignment vertical="center"/>
    </xf>
    <xf numFmtId="0" fontId="40" fillId="24" borderId="32" applyNumberFormat="0" applyFont="0" applyAlignment="0" applyProtection="0">
      <alignment vertical="center"/>
    </xf>
    <xf numFmtId="0" fontId="50" fillId="0" borderId="0" applyNumberFormat="0" applyFill="0" applyBorder="0" applyAlignment="0" applyProtection="0"/>
    <xf numFmtId="0" fontId="38" fillId="2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5" fillId="0" borderId="29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6" fillId="32" borderId="31" applyNumberFormat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44" fillId="17" borderId="28" applyNumberFormat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8" fillId="17" borderId="31" applyNumberFormat="0" applyAlignment="0" applyProtection="0">
      <alignment vertical="center"/>
    </xf>
    <xf numFmtId="0" fontId="57" fillId="0" borderId="33" applyNumberFormat="0" applyFill="0" applyAlignment="0" applyProtection="0">
      <alignment vertical="center"/>
    </xf>
    <xf numFmtId="0" fontId="47" fillId="0" borderId="30" applyNumberFormat="0" applyFill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</cellStyleXfs>
  <cellXfs count="2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2" borderId="0" xfId="0" applyFill="1" applyProtection="1"/>
    <xf numFmtId="0" fontId="7" fillId="2" borderId="0" xfId="0" applyFont="1" applyFill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0" fontId="9" fillId="2" borderId="0" xfId="10" applyFont="1" applyFill="1" applyAlignment="1" applyProtection="1">
      <alignment vertical="center"/>
    </xf>
    <xf numFmtId="0" fontId="9" fillId="2" borderId="0" xfId="10" applyFont="1" applyFill="1" applyAlignment="1" applyProtection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0" fillId="0" borderId="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0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177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vertical="center"/>
    </xf>
    <xf numFmtId="0" fontId="13" fillId="3" borderId="6" xfId="0" applyFont="1" applyFill="1" applyBorder="1" applyAlignment="1">
      <alignment horizontal="right" vertical="center"/>
    </xf>
    <xf numFmtId="0" fontId="13" fillId="3" borderId="6" xfId="0" applyFont="1" applyFill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19" fillId="0" borderId="12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176" fontId="14" fillId="0" borderId="0" xfId="0" applyNumberFormat="1" applyFont="1" applyBorder="1" applyAlignment="1">
      <alignment horizontal="left" vertical="center"/>
    </xf>
    <xf numFmtId="4" fontId="7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3" fillId="3" borderId="6" xfId="0" applyNumberFormat="1" applyFont="1" applyFill="1" applyBorder="1" applyAlignment="1">
      <alignment vertical="center"/>
    </xf>
    <xf numFmtId="4" fontId="13" fillId="3" borderId="14" xfId="0" applyNumberFormat="1" applyFont="1" applyFill="1" applyBorder="1" applyAlignment="1">
      <alignment vertical="center"/>
    </xf>
    <xf numFmtId="0" fontId="0" fillId="2" borderId="0" xfId="0" applyFill="1"/>
    <xf numFmtId="0" fontId="10" fillId="4" borderId="0" xfId="0" applyFont="1" applyFill="1" applyAlignment="1">
      <alignment horizontal="center" vertical="center"/>
    </xf>
    <xf numFmtId="0" fontId="0" fillId="0" borderId="15" xfId="0" applyBorder="1"/>
    <xf numFmtId="0" fontId="0" fillId="0" borderId="16" xfId="0" applyBorder="1"/>
    <xf numFmtId="0" fontId="10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14" fillId="3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1" fillId="3" borderId="0" xfId="0" applyFont="1" applyFill="1" applyBorder="1" applyAlignment="1">
      <alignment horizontal="left" vertical="center"/>
    </xf>
    <xf numFmtId="0" fontId="0" fillId="0" borderId="3" xfId="0" applyFont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3" fillId="0" borderId="3" xfId="0" applyFont="1" applyBorder="1" applyAlignment="1"/>
    <xf numFmtId="0" fontId="3" fillId="0" borderId="0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21" xfId="0" applyFont="1" applyBorder="1" applyAlignment="1" applyProtection="1">
      <alignment horizontal="center" vertical="center"/>
      <protection locked="0"/>
    </xf>
    <xf numFmtId="49" fontId="0" fillId="0" borderId="21" xfId="0" applyNumberFormat="1" applyFont="1" applyBorder="1" applyAlignment="1" applyProtection="1">
      <alignment horizontal="left" vertical="center" wrapText="1"/>
      <protection locked="0"/>
    </xf>
    <xf numFmtId="0" fontId="0" fillId="0" borderId="21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1" fillId="3" borderId="0" xfId="0" applyNumberFormat="1" applyFont="1" applyFill="1" applyBorder="1" applyAlignment="1">
      <alignment vertical="center"/>
    </xf>
    <xf numFmtId="0" fontId="23" fillId="3" borderId="20" xfId="0" applyFont="1" applyFill="1" applyBorder="1" applyAlignment="1">
      <alignment horizontal="center" vertical="center" wrapText="1"/>
    </xf>
    <xf numFmtId="4" fontId="21" fillId="0" borderId="4" xfId="0" applyNumberFormat="1" applyFont="1" applyBorder="1" applyAlignment="1"/>
    <xf numFmtId="4" fontId="13" fillId="0" borderId="4" xfId="0" applyNumberFormat="1" applyFont="1" applyBorder="1" applyAlignment="1">
      <alignment vertical="center"/>
    </xf>
    <xf numFmtId="4" fontId="1" fillId="0" borderId="0" xfId="0" applyNumberFormat="1" applyFont="1" applyBorder="1" applyAlignment="1"/>
    <xf numFmtId="4" fontId="2" fillId="0" borderId="12" xfId="0" applyNumberFormat="1" applyFont="1" applyBorder="1" applyAlignment="1"/>
    <xf numFmtId="4" fontId="2" fillId="0" borderId="12" xfId="0" applyNumberFormat="1" applyFont="1" applyBorder="1" applyAlignment="1">
      <alignment vertical="center"/>
    </xf>
    <xf numFmtId="0" fontId="0" fillId="0" borderId="21" xfId="0" applyFont="1" applyBorder="1" applyAlignment="1" applyProtection="1">
      <alignment horizontal="center" vertical="center" wrapText="1"/>
      <protection locked="0"/>
    </xf>
    <xf numFmtId="178" fontId="0" fillId="0" borderId="21" xfId="0" applyNumberFormat="1" applyFont="1" applyBorder="1" applyAlignment="1" applyProtection="1">
      <alignment vertical="center"/>
      <protection locked="0"/>
    </xf>
    <xf numFmtId="4" fontId="0" fillId="0" borderId="21" xfId="0" applyNumberFormat="1" applyFont="1" applyBorder="1" applyAlignment="1" applyProtection="1">
      <alignment vertical="center"/>
      <protection locked="0"/>
    </xf>
    <xf numFmtId="178" fontId="4" fillId="0" borderId="0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179" fontId="24" fillId="0" borderId="4" xfId="0" applyNumberFormat="1" applyFont="1" applyBorder="1" applyAlignment="1"/>
    <xf numFmtId="0" fontId="3" fillId="0" borderId="16" xfId="0" applyFont="1" applyBorder="1" applyAlignment="1"/>
    <xf numFmtId="0" fontId="3" fillId="0" borderId="9" xfId="0" applyFont="1" applyBorder="1" applyAlignment="1"/>
    <xf numFmtId="179" fontId="3" fillId="0" borderId="0" xfId="0" applyNumberFormat="1" applyFont="1" applyBorder="1" applyAlignment="1"/>
    <xf numFmtId="0" fontId="0" fillId="0" borderId="16" xfId="0" applyFont="1" applyBorder="1" applyAlignment="1" applyProtection="1">
      <alignment vertical="center"/>
      <protection locked="0"/>
    </xf>
    <xf numFmtId="0" fontId="17" fillId="0" borderId="21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79" fontId="17" fillId="0" borderId="0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12" fillId="0" borderId="23" xfId="0" applyFont="1" applyBorder="1" applyAlignment="1">
      <alignment horizontal="center" vertical="center" wrapText="1"/>
    </xf>
    <xf numFmtId="179" fontId="24" fillId="0" borderId="8" xfId="0" applyNumberFormat="1" applyFont="1" applyBorder="1" applyAlignment="1"/>
    <xf numFmtId="179" fontId="3" fillId="0" borderId="10" xfId="0" applyNumberFormat="1" applyFont="1" applyBorder="1" applyAlignment="1"/>
    <xf numFmtId="179" fontId="17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6" fillId="0" borderId="21" xfId="0" applyFont="1" applyBorder="1" applyAlignment="1" applyProtection="1">
      <alignment horizontal="center" vertical="center"/>
      <protection locked="0"/>
    </xf>
    <xf numFmtId="49" fontId="26" fillId="0" borderId="21" xfId="0" applyNumberFormat="1" applyFont="1" applyBorder="1" applyAlignment="1" applyProtection="1">
      <alignment horizontal="left" vertical="center" wrapText="1"/>
      <protection locked="0"/>
    </xf>
    <xf numFmtId="0" fontId="26" fillId="0" borderId="21" xfId="0" applyFont="1" applyBorder="1" applyAlignment="1" applyProtection="1">
      <alignment horizontal="left" vertical="center" wrapText="1"/>
      <protection locked="0"/>
    </xf>
    <xf numFmtId="178" fontId="5" fillId="0" borderId="0" xfId="0" applyNumberFormat="1" applyFont="1" applyBorder="1" applyAlignment="1">
      <alignment vertical="center"/>
    </xf>
    <xf numFmtId="0" fontId="26" fillId="0" borderId="21" xfId="0" applyFont="1" applyBorder="1" applyAlignment="1" applyProtection="1">
      <alignment horizontal="center" vertical="center" wrapText="1"/>
      <protection locked="0"/>
    </xf>
    <xf numFmtId="178" fontId="26" fillId="0" borderId="21" xfId="0" applyNumberFormat="1" applyFont="1" applyBorder="1" applyAlignment="1" applyProtection="1">
      <alignment vertical="center"/>
      <protection locked="0"/>
    </xf>
    <xf numFmtId="4" fontId="26" fillId="0" borderId="21" xfId="0" applyNumberFormat="1" applyFont="1" applyBorder="1" applyAlignment="1" applyProtection="1">
      <alignment vertical="center"/>
      <protection locked="0"/>
    </xf>
    <xf numFmtId="4" fontId="2" fillId="0" borderId="20" xfId="0" applyNumberFormat="1" applyFont="1" applyBorder="1" applyAlignment="1"/>
    <xf numFmtId="4" fontId="2" fillId="0" borderId="20" xfId="0" applyNumberFormat="1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178" fontId="6" fillId="0" borderId="0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27" fillId="0" borderId="4" xfId="0" applyFont="1" applyBorder="1" applyAlignment="1">
      <alignment vertical="center" wrapText="1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4" fontId="1" fillId="0" borderId="4" xfId="0" applyNumberFormat="1" applyFont="1" applyBorder="1" applyAlignment="1"/>
    <xf numFmtId="4" fontId="1" fillId="0" borderId="4" xfId="0" applyNumberFormat="1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2" borderId="0" xfId="0" applyFont="1" applyFill="1" applyAlignment="1" applyProtection="1">
      <alignment horizontal="left" vertical="center"/>
    </xf>
    <xf numFmtId="0" fontId="12" fillId="0" borderId="0" xfId="0" applyFont="1" applyBorder="1" applyAlignment="1">
      <alignment horizontal="left" vertical="top"/>
    </xf>
    <xf numFmtId="0" fontId="0" fillId="0" borderId="24" xfId="0" applyBorder="1"/>
    <xf numFmtId="0" fontId="16" fillId="0" borderId="25" xfId="0" applyFont="1" applyBorder="1" applyAlignment="1">
      <alignment horizontal="left" vertical="center"/>
    </xf>
    <xf numFmtId="0" fontId="0" fillId="0" borderId="25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13" fillId="5" borderId="5" xfId="0" applyFont="1" applyFill="1" applyBorder="1" applyAlignment="1">
      <alignment horizontal="left" vertical="center"/>
    </xf>
    <xf numFmtId="0" fontId="0" fillId="5" borderId="6" xfId="0" applyFont="1" applyFill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left" vertical="center"/>
    </xf>
    <xf numFmtId="4" fontId="16" fillId="0" borderId="25" xfId="0" applyNumberFormat="1" applyFont="1" applyBorder="1" applyAlignment="1">
      <alignment vertical="center"/>
    </xf>
    <xf numFmtId="4" fontId="13" fillId="5" borderId="6" xfId="0" applyNumberFormat="1" applyFont="1" applyFill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0" fillId="5" borderId="14" xfId="0" applyFont="1" applyFill="1" applyBorder="1" applyAlignment="1">
      <alignment vertical="center"/>
    </xf>
    <xf numFmtId="0" fontId="29" fillId="2" borderId="0" xfId="0" applyFont="1" applyFill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4" fillId="0" borderId="3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31" fillId="0" borderId="0" xfId="10" applyFont="1" applyAlignment="1">
      <alignment horizontal="center" vertical="center"/>
    </xf>
    <xf numFmtId="0" fontId="28" fillId="0" borderId="3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vertical="center"/>
    </xf>
    <xf numFmtId="0" fontId="14" fillId="3" borderId="6" xfId="0" applyFont="1" applyFill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horizontal="right" vertical="center"/>
    </xf>
    <xf numFmtId="4" fontId="34" fillId="0" borderId="0" xfId="0" applyNumberFormat="1" applyFont="1" applyBorder="1" applyAlignment="1">
      <alignment vertical="center"/>
    </xf>
    <xf numFmtId="0" fontId="14" fillId="0" borderId="16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35" fillId="0" borderId="7" xfId="0" applyFont="1" applyBorder="1" applyAlignment="1">
      <alignment horizontal="center" vertical="center"/>
    </xf>
    <xf numFmtId="0" fontId="35" fillId="0" borderId="4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4" fillId="3" borderId="14" xfId="0" applyFont="1" applyFill="1" applyBorder="1" applyAlignment="1">
      <alignment horizontal="left" vertical="center"/>
    </xf>
    <xf numFmtId="4" fontId="35" fillId="0" borderId="9" xfId="0" applyNumberFormat="1" applyFont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179" fontId="35" fillId="0" borderId="0" xfId="0" applyNumberFormat="1" applyFont="1" applyBorder="1" applyAlignment="1">
      <alignment vertical="center"/>
    </xf>
    <xf numFmtId="0" fontId="28" fillId="0" borderId="16" xfId="0" applyFont="1" applyBorder="1" applyAlignment="1">
      <alignment vertical="center"/>
    </xf>
    <xf numFmtId="4" fontId="36" fillId="0" borderId="11" xfId="0" applyNumberFormat="1" applyFont="1" applyBorder="1" applyAlignment="1">
      <alignment vertical="center"/>
    </xf>
    <xf numFmtId="4" fontId="36" fillId="0" borderId="12" xfId="0" applyNumberFormat="1" applyFont="1" applyBorder="1" applyAlignment="1">
      <alignment vertical="center"/>
    </xf>
    <xf numFmtId="179" fontId="36" fillId="0" borderId="12" xfId="0" applyNumberFormat="1" applyFont="1" applyBorder="1" applyAlignment="1">
      <alignment vertical="center"/>
    </xf>
    <xf numFmtId="4" fontId="35" fillId="0" borderId="10" xfId="0" applyNumberFormat="1" applyFont="1" applyBorder="1" applyAlignment="1">
      <alignment vertical="center"/>
    </xf>
    <xf numFmtId="4" fontId="36" fillId="0" borderId="13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271145</xdr:colOff>
      <xdr:row>0</xdr:row>
      <xdr:rowOff>271145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r:embed="rId2"/>
        <a:stretch>
          <a:fillRect/>
        </a:stretch>
      </xdr:blipFill>
      <xdr:spPr>
        <a:xfrm>
          <a:off x="0" y="0"/>
          <a:ext cx="271145" cy="271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276860</xdr:colOff>
      <xdr:row>0</xdr:row>
      <xdr:rowOff>276860</xdr:rowOff>
    </xdr:to>
    <xdr:pic>
      <xdr:nvPicPr>
        <xdr:cNvPr id="2" name="Picture 1">
          <a:hlinkClick xmlns:r="http://schemas.openxmlformats.org/officeDocument/2006/relationships" r:id="rId1"/>
        </xdr:cNvPr>
        <xdr:cNvPicPr/>
      </xdr:nvPicPr>
      <xdr:blipFill>
        <a:blip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X93"/>
  <sheetViews>
    <sheetView showGridLines="0" workbookViewId="0">
      <pane ySplit="1" topLeftCell="A16" activePane="bottomLeft" state="frozen"/>
      <selection/>
      <selection pane="bottomLeft" activeCell="BE22" sqref="BE22"/>
    </sheetView>
  </sheetViews>
  <sheetFormatPr defaultColWidth="9" defaultRowHeight="13.5"/>
  <cols>
    <col min="1" max="1" width="8.33333333333333" customWidth="1"/>
    <col min="2" max="2" width="1.66666666666667" customWidth="1"/>
    <col min="3" max="3" width="4.16666666666667" customWidth="1"/>
    <col min="4" max="33" width="2.5" customWidth="1"/>
    <col min="34" max="34" width="3.33333333333333" customWidth="1"/>
    <col min="35" max="37" width="2.5" customWidth="1"/>
    <col min="38" max="38" width="8.33333333333333" customWidth="1"/>
    <col min="39" max="39" width="3.33333333333333" customWidth="1"/>
    <col min="40" max="40" width="13.3333333333333" customWidth="1"/>
    <col min="41" max="41" width="7.5" customWidth="1"/>
    <col min="42" max="42" width="4.16666666666667" customWidth="1"/>
    <col min="43" max="43" width="1.66666666666667" customWidth="1"/>
    <col min="44" max="44" width="13.6666666666667" customWidth="1"/>
    <col min="45" max="46" width="25.8333333333333" hidden="1" customWidth="1"/>
    <col min="47" max="47" width="25" hidden="1" customWidth="1"/>
    <col min="48" max="52" width="21.6666666666667" hidden="1" customWidth="1"/>
    <col min="53" max="53" width="19.1666666666667" hidden="1" customWidth="1"/>
    <col min="54" max="54" width="25" hidden="1" customWidth="1"/>
    <col min="55" max="56" width="19.1666666666667" hidden="1" customWidth="1"/>
    <col min="57" max="57" width="66.5" customWidth="1"/>
    <col min="71" max="89" width="9.33333333333333" hidden="1"/>
  </cols>
  <sheetData>
    <row r="1" ht="21.4" customHeight="1" spans="1:73">
      <c r="A1" s="180" t="s">
        <v>0</v>
      </c>
      <c r="B1" s="10"/>
      <c r="C1" s="10"/>
      <c r="D1" s="11" t="s">
        <v>1</v>
      </c>
      <c r="E1" s="10"/>
      <c r="F1" s="10"/>
      <c r="G1" s="10"/>
      <c r="H1" s="10"/>
      <c r="I1" s="10"/>
      <c r="J1" s="10"/>
      <c r="K1" s="12" t="s">
        <v>2</v>
      </c>
      <c r="L1" s="12"/>
      <c r="M1" s="12"/>
      <c r="N1" s="12"/>
      <c r="O1" s="12"/>
      <c r="P1" s="12"/>
      <c r="Q1" s="12"/>
      <c r="R1" s="12"/>
      <c r="S1" s="12"/>
      <c r="T1" s="10"/>
      <c r="U1" s="10"/>
      <c r="V1" s="10"/>
      <c r="W1" s="12" t="s">
        <v>3</v>
      </c>
      <c r="X1" s="12"/>
      <c r="Y1" s="12"/>
      <c r="Z1" s="12"/>
      <c r="AA1" s="12"/>
      <c r="AB1" s="12"/>
      <c r="AC1" s="12"/>
      <c r="AD1" s="12"/>
      <c r="AE1" s="12"/>
      <c r="AF1" s="12"/>
      <c r="AG1" s="10"/>
      <c r="AH1" s="10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197" t="s">
        <v>4</v>
      </c>
      <c r="BB1" s="197" t="s">
        <v>5</v>
      </c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  <c r="BO1" s="56"/>
      <c r="BP1" s="56"/>
      <c r="BQ1" s="56"/>
      <c r="BR1" s="56"/>
      <c r="BT1" s="198" t="s">
        <v>6</v>
      </c>
      <c r="BU1" s="198" t="s">
        <v>6</v>
      </c>
    </row>
    <row r="2" ht="36.95" customHeight="1" spans="3:72">
      <c r="C2" s="14" t="s">
        <v>7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R2" s="57" t="s">
        <v>8</v>
      </c>
      <c r="BS2" s="62" t="s">
        <v>9</v>
      </c>
      <c r="BT2" s="62" t="s">
        <v>10</v>
      </c>
    </row>
    <row r="3" ht="6.95" customHeight="1" spans="2:7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58"/>
      <c r="BS3" s="62" t="s">
        <v>9</v>
      </c>
      <c r="BT3" s="62" t="s">
        <v>11</v>
      </c>
    </row>
    <row r="4" ht="36.95" customHeight="1" spans="2:71">
      <c r="B4" s="18"/>
      <c r="C4" s="19" t="s">
        <v>12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59"/>
      <c r="AS4" s="60" t="s">
        <v>13</v>
      </c>
      <c r="BS4" s="62" t="s">
        <v>14</v>
      </c>
    </row>
    <row r="5" ht="14.45" customHeight="1" spans="2:71">
      <c r="B5" s="18"/>
      <c r="C5" s="21"/>
      <c r="D5" s="181" t="s">
        <v>15</v>
      </c>
      <c r="E5" s="21"/>
      <c r="F5" s="21"/>
      <c r="G5" s="21"/>
      <c r="H5" s="21"/>
      <c r="I5" s="21"/>
      <c r="J5" s="21"/>
      <c r="K5" s="28" t="s">
        <v>16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59"/>
      <c r="BS5" s="62" t="s">
        <v>9</v>
      </c>
    </row>
    <row r="6" ht="36.95" customHeight="1" spans="2:71">
      <c r="B6" s="18"/>
      <c r="C6" s="21"/>
      <c r="D6" s="26" t="s">
        <v>17</v>
      </c>
      <c r="E6" s="21"/>
      <c r="F6" s="21"/>
      <c r="G6" s="21"/>
      <c r="H6" s="21"/>
      <c r="I6" s="21"/>
      <c r="J6" s="21"/>
      <c r="K6" s="27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59"/>
      <c r="BS6" s="62" t="s">
        <v>19</v>
      </c>
    </row>
    <row r="7" ht="14.45" customHeight="1" spans="2:71">
      <c r="B7" s="18"/>
      <c r="C7" s="21"/>
      <c r="D7" s="22" t="s">
        <v>20</v>
      </c>
      <c r="E7" s="21"/>
      <c r="F7" s="21"/>
      <c r="G7" s="21"/>
      <c r="H7" s="21"/>
      <c r="I7" s="21"/>
      <c r="J7" s="21"/>
      <c r="K7" s="28" t="s">
        <v>5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2" t="s">
        <v>21</v>
      </c>
      <c r="AL7" s="21"/>
      <c r="AM7" s="21"/>
      <c r="AN7" s="28" t="s">
        <v>5</v>
      </c>
      <c r="AO7" s="21"/>
      <c r="AP7" s="21"/>
      <c r="AQ7" s="59"/>
      <c r="BS7" s="62" t="s">
        <v>22</v>
      </c>
    </row>
    <row r="8" ht="14.45" customHeight="1" spans="2:71">
      <c r="B8" s="18"/>
      <c r="C8" s="21"/>
      <c r="D8" s="22" t="s">
        <v>23</v>
      </c>
      <c r="E8" s="21"/>
      <c r="F8" s="21"/>
      <c r="G8" s="21"/>
      <c r="H8" s="21"/>
      <c r="I8" s="21"/>
      <c r="J8" s="21"/>
      <c r="K8" s="28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 t="s">
        <v>25</v>
      </c>
      <c r="AL8" s="21"/>
      <c r="AM8" s="21"/>
      <c r="AN8" s="28" t="s">
        <v>26</v>
      </c>
      <c r="AO8" s="21"/>
      <c r="AP8" s="21"/>
      <c r="AQ8" s="59"/>
      <c r="BS8" s="62" t="s">
        <v>27</v>
      </c>
    </row>
    <row r="9" ht="14.45" customHeight="1" spans="2:71">
      <c r="B9" s="18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59"/>
      <c r="BS9" s="62" t="s">
        <v>28</v>
      </c>
    </row>
    <row r="10" ht="14.45" customHeight="1" spans="2:71">
      <c r="B10" s="18"/>
      <c r="C10" s="21"/>
      <c r="D10" s="22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 t="s">
        <v>30</v>
      </c>
      <c r="AL10" s="21"/>
      <c r="AM10" s="21"/>
      <c r="AN10" s="28" t="s">
        <v>5</v>
      </c>
      <c r="AO10" s="21"/>
      <c r="AP10" s="21"/>
      <c r="AQ10" s="59"/>
      <c r="BS10" s="62" t="s">
        <v>19</v>
      </c>
    </row>
    <row r="11" ht="18.4" customHeight="1" spans="2:71">
      <c r="B11" s="18"/>
      <c r="C11" s="21"/>
      <c r="D11" s="21"/>
      <c r="E11" s="28" t="s">
        <v>24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2" t="s">
        <v>31</v>
      </c>
      <c r="AL11" s="21"/>
      <c r="AM11" s="21"/>
      <c r="AN11" s="28" t="s">
        <v>5</v>
      </c>
      <c r="AO11" s="21"/>
      <c r="AP11" s="21"/>
      <c r="AQ11" s="59"/>
      <c r="BS11" s="62" t="s">
        <v>19</v>
      </c>
    </row>
    <row r="12" ht="6.95" customHeight="1" spans="2:71">
      <c r="B12" s="18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59"/>
      <c r="BS12" s="62" t="s">
        <v>19</v>
      </c>
    </row>
    <row r="13" ht="14.45" customHeight="1" spans="2:71">
      <c r="B13" s="18"/>
      <c r="C13" s="21"/>
      <c r="D13" s="22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2" t="s">
        <v>30</v>
      </c>
      <c r="AL13" s="21"/>
      <c r="AM13" s="21"/>
      <c r="AN13" s="28" t="s">
        <v>5</v>
      </c>
      <c r="AO13" s="21"/>
      <c r="AP13" s="21"/>
      <c r="AQ13" s="59"/>
      <c r="BS13" s="62" t="s">
        <v>19</v>
      </c>
    </row>
    <row r="14" ht="15" spans="2:71">
      <c r="B14" s="18"/>
      <c r="C14" s="21"/>
      <c r="D14" s="21"/>
      <c r="E14" s="28" t="s">
        <v>24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2" t="s">
        <v>31</v>
      </c>
      <c r="AL14" s="21"/>
      <c r="AM14" s="21"/>
      <c r="AN14" s="28" t="s">
        <v>5</v>
      </c>
      <c r="AO14" s="21"/>
      <c r="AP14" s="21"/>
      <c r="AQ14" s="59"/>
      <c r="BS14" s="62" t="s">
        <v>19</v>
      </c>
    </row>
    <row r="15" ht="6.95" customHeight="1" spans="2:71">
      <c r="B15" s="18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59"/>
      <c r="BS15" s="62" t="s">
        <v>6</v>
      </c>
    </row>
    <row r="16" ht="14.45" customHeight="1" spans="2:71">
      <c r="B16" s="18"/>
      <c r="C16" s="21"/>
      <c r="D16" s="22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2" t="s">
        <v>30</v>
      </c>
      <c r="AL16" s="21"/>
      <c r="AM16" s="21"/>
      <c r="AN16" s="28" t="s">
        <v>5</v>
      </c>
      <c r="AO16" s="21"/>
      <c r="AP16" s="21"/>
      <c r="AQ16" s="59"/>
      <c r="BS16" s="62" t="s">
        <v>6</v>
      </c>
    </row>
    <row r="17" ht="18.4" customHeight="1" spans="2:71">
      <c r="B17" s="18"/>
      <c r="C17" s="21"/>
      <c r="D17" s="21"/>
      <c r="E17" s="28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2" t="s">
        <v>31</v>
      </c>
      <c r="AL17" s="21"/>
      <c r="AM17" s="21"/>
      <c r="AN17" s="28" t="s">
        <v>5</v>
      </c>
      <c r="AO17" s="21"/>
      <c r="AP17" s="21"/>
      <c r="AQ17" s="59"/>
      <c r="BS17" s="62" t="s">
        <v>35</v>
      </c>
    </row>
    <row r="18" ht="6.95" customHeight="1" spans="2:71">
      <c r="B18" s="18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59"/>
      <c r="BS18" s="62" t="s">
        <v>9</v>
      </c>
    </row>
    <row r="19" ht="14.45" customHeight="1" spans="2:71">
      <c r="B19" s="18"/>
      <c r="C19" s="21"/>
      <c r="D19" s="22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2" t="s">
        <v>30</v>
      </c>
      <c r="AL19" s="21"/>
      <c r="AM19" s="21"/>
      <c r="AN19" s="28" t="s">
        <v>5</v>
      </c>
      <c r="AO19" s="21"/>
      <c r="AP19" s="21"/>
      <c r="AQ19" s="59"/>
      <c r="BS19" s="62" t="s">
        <v>9</v>
      </c>
    </row>
    <row r="20" ht="18.4" customHeight="1" spans="2:43">
      <c r="B20" s="18"/>
      <c r="C20" s="21"/>
      <c r="D20" s="21"/>
      <c r="E20" s="28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2" t="s">
        <v>31</v>
      </c>
      <c r="AL20" s="21"/>
      <c r="AM20" s="21"/>
      <c r="AN20" s="28" t="s">
        <v>5</v>
      </c>
      <c r="AO20" s="21"/>
      <c r="AP20" s="21"/>
      <c r="AQ20" s="59"/>
    </row>
    <row r="21" ht="6.95" customHeight="1" spans="2:43">
      <c r="B21" s="18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59"/>
    </row>
    <row r="22" ht="15" spans="2:43">
      <c r="B22" s="18"/>
      <c r="C22" s="21"/>
      <c r="D22" s="22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59"/>
    </row>
    <row r="23" ht="22.5" customHeight="1" spans="2:43">
      <c r="B23" s="18"/>
      <c r="C23" s="21"/>
      <c r="D23" s="21"/>
      <c r="E23" s="29" t="s">
        <v>5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1"/>
      <c r="AP23" s="21"/>
      <c r="AQ23" s="59"/>
    </row>
    <row r="24" ht="6.95" customHeight="1" spans="2:43">
      <c r="B24" s="18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59"/>
    </row>
    <row r="25" ht="6.95" customHeight="1" spans="2:43">
      <c r="B25" s="18"/>
      <c r="C25" s="21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21"/>
      <c r="AQ25" s="59"/>
    </row>
    <row r="26" ht="14.45" customHeight="1" spans="2:43">
      <c r="B26" s="18"/>
      <c r="C26" s="21"/>
      <c r="D26" s="32" t="s">
        <v>39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52">
        <f>ROUND(AG87,2)</f>
        <v>0</v>
      </c>
      <c r="AL26" s="21"/>
      <c r="AM26" s="21"/>
      <c r="AN26" s="21"/>
      <c r="AO26" s="21"/>
      <c r="AP26" s="21"/>
      <c r="AQ26" s="59"/>
    </row>
    <row r="27" ht="14.45" customHeight="1" spans="2:43">
      <c r="B27" s="18"/>
      <c r="C27" s="21"/>
      <c r="D27" s="32" t="s">
        <v>40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52">
        <f>ROUND(AG90,2)</f>
        <v>0</v>
      </c>
      <c r="AL27" s="52"/>
      <c r="AM27" s="52"/>
      <c r="AN27" s="52"/>
      <c r="AO27" s="52"/>
      <c r="AP27" s="21"/>
      <c r="AQ27" s="59"/>
    </row>
    <row r="28" s="1" customFormat="1" ht="6.95" customHeight="1" spans="2:43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61"/>
    </row>
    <row r="29" s="1" customFormat="1" ht="25.9" customHeight="1" spans="2:43">
      <c r="B29" s="24"/>
      <c r="C29" s="25"/>
      <c r="D29" s="183" t="s">
        <v>41</v>
      </c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AJ29" s="184"/>
      <c r="AK29" s="193">
        <f>ROUND(AK26+AK27,2)</f>
        <v>0</v>
      </c>
      <c r="AL29" s="184"/>
      <c r="AM29" s="184"/>
      <c r="AN29" s="184"/>
      <c r="AO29" s="184"/>
      <c r="AP29" s="25"/>
      <c r="AQ29" s="61"/>
    </row>
    <row r="30" s="1" customFormat="1" ht="6.95" customHeight="1" spans="2:43">
      <c r="B30" s="2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61"/>
    </row>
    <row r="31" s="176" customFormat="1" ht="14.45" customHeight="1" spans="2:43">
      <c r="B31" s="185"/>
      <c r="C31" s="186"/>
      <c r="D31" s="34" t="s">
        <v>42</v>
      </c>
      <c r="E31" s="186"/>
      <c r="F31" s="34" t="s">
        <v>43</v>
      </c>
      <c r="G31" s="186"/>
      <c r="H31" s="186"/>
      <c r="I31" s="186"/>
      <c r="J31" s="186"/>
      <c r="K31" s="186"/>
      <c r="L31" s="35">
        <v>0.21</v>
      </c>
      <c r="M31" s="186"/>
      <c r="N31" s="186"/>
      <c r="O31" s="186"/>
      <c r="P31" s="186"/>
      <c r="Q31" s="186"/>
      <c r="R31" s="186"/>
      <c r="S31" s="186"/>
      <c r="T31" s="128" t="s">
        <v>44</v>
      </c>
      <c r="U31" s="186"/>
      <c r="V31" s="186"/>
      <c r="W31" s="190">
        <f>ROUND(AZ87+SUM(CD91),2)</f>
        <v>0</v>
      </c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90">
        <f>ROUND(AV87+SUM(BY91),2)</f>
        <v>0</v>
      </c>
      <c r="AL31" s="186"/>
      <c r="AM31" s="186"/>
      <c r="AN31" s="186"/>
      <c r="AO31" s="186"/>
      <c r="AP31" s="186"/>
      <c r="AQ31" s="195"/>
    </row>
    <row r="32" s="176" customFormat="1" ht="14.45" customHeight="1" spans="2:43">
      <c r="B32" s="185"/>
      <c r="C32" s="186"/>
      <c r="D32" s="186"/>
      <c r="E32" s="186"/>
      <c r="F32" s="34" t="s">
        <v>45</v>
      </c>
      <c r="G32" s="186"/>
      <c r="H32" s="186"/>
      <c r="I32" s="186"/>
      <c r="J32" s="186"/>
      <c r="K32" s="186"/>
      <c r="L32" s="35">
        <v>0.15</v>
      </c>
      <c r="M32" s="186"/>
      <c r="N32" s="186"/>
      <c r="O32" s="186"/>
      <c r="P32" s="186"/>
      <c r="Q32" s="186"/>
      <c r="R32" s="186"/>
      <c r="S32" s="186"/>
      <c r="T32" s="128" t="s">
        <v>44</v>
      </c>
      <c r="U32" s="186"/>
      <c r="V32" s="186"/>
      <c r="W32" s="190">
        <f>ROUND(BA87+SUM(CE91),2)</f>
        <v>0</v>
      </c>
      <c r="X32" s="186"/>
      <c r="Y32" s="186"/>
      <c r="Z32" s="186"/>
      <c r="AA32" s="186"/>
      <c r="AB32" s="186"/>
      <c r="AC32" s="186"/>
      <c r="AD32" s="186"/>
      <c r="AE32" s="186"/>
      <c r="AF32" s="186"/>
      <c r="AG32" s="186"/>
      <c r="AH32" s="186"/>
      <c r="AI32" s="186"/>
      <c r="AJ32" s="186"/>
      <c r="AK32" s="190">
        <f>ROUND(AW87+SUM(BZ91),2)</f>
        <v>0</v>
      </c>
      <c r="AL32" s="186"/>
      <c r="AM32" s="186"/>
      <c r="AN32" s="186"/>
      <c r="AO32" s="186"/>
      <c r="AP32" s="186"/>
      <c r="AQ32" s="195"/>
    </row>
    <row r="33" s="176" customFormat="1" ht="14.45" hidden="1" customHeight="1" spans="2:43">
      <c r="B33" s="185"/>
      <c r="C33" s="186"/>
      <c r="D33" s="186"/>
      <c r="E33" s="186"/>
      <c r="F33" s="34" t="s">
        <v>46</v>
      </c>
      <c r="G33" s="186"/>
      <c r="H33" s="186"/>
      <c r="I33" s="186"/>
      <c r="J33" s="186"/>
      <c r="K33" s="186"/>
      <c r="L33" s="35">
        <v>0.21</v>
      </c>
      <c r="M33" s="186"/>
      <c r="N33" s="186"/>
      <c r="O33" s="186"/>
      <c r="P33" s="186"/>
      <c r="Q33" s="186"/>
      <c r="R33" s="186"/>
      <c r="S33" s="186"/>
      <c r="T33" s="128" t="s">
        <v>44</v>
      </c>
      <c r="U33" s="186"/>
      <c r="V33" s="186"/>
      <c r="W33" s="190">
        <f>ROUND(BB87+SUM(CF91),2)</f>
        <v>0</v>
      </c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90">
        <v>0</v>
      </c>
      <c r="AL33" s="186"/>
      <c r="AM33" s="186"/>
      <c r="AN33" s="186"/>
      <c r="AO33" s="186"/>
      <c r="AP33" s="186"/>
      <c r="AQ33" s="195"/>
    </row>
    <row r="34" s="176" customFormat="1" ht="14.45" hidden="1" customHeight="1" spans="2:43">
      <c r="B34" s="185"/>
      <c r="C34" s="186"/>
      <c r="D34" s="186"/>
      <c r="E34" s="186"/>
      <c r="F34" s="34" t="s">
        <v>47</v>
      </c>
      <c r="G34" s="186"/>
      <c r="H34" s="186"/>
      <c r="I34" s="186"/>
      <c r="J34" s="186"/>
      <c r="K34" s="186"/>
      <c r="L34" s="35">
        <v>0.15</v>
      </c>
      <c r="M34" s="186"/>
      <c r="N34" s="186"/>
      <c r="O34" s="186"/>
      <c r="P34" s="186"/>
      <c r="Q34" s="186"/>
      <c r="R34" s="186"/>
      <c r="S34" s="186"/>
      <c r="T34" s="128" t="s">
        <v>44</v>
      </c>
      <c r="U34" s="186"/>
      <c r="V34" s="186"/>
      <c r="W34" s="190">
        <f>ROUND(BC87+SUM(CG91),2)</f>
        <v>0</v>
      </c>
      <c r="X34" s="186"/>
      <c r="Y34" s="186"/>
      <c r="Z34" s="186"/>
      <c r="AA34" s="186"/>
      <c r="AB34" s="186"/>
      <c r="AC34" s="186"/>
      <c r="AD34" s="186"/>
      <c r="AE34" s="186"/>
      <c r="AF34" s="186"/>
      <c r="AG34" s="186"/>
      <c r="AH34" s="186"/>
      <c r="AI34" s="186"/>
      <c r="AJ34" s="186"/>
      <c r="AK34" s="190">
        <v>0</v>
      </c>
      <c r="AL34" s="186"/>
      <c r="AM34" s="186"/>
      <c r="AN34" s="186"/>
      <c r="AO34" s="186"/>
      <c r="AP34" s="186"/>
      <c r="AQ34" s="195"/>
    </row>
    <row r="35" s="176" customFormat="1" ht="14.45" hidden="1" customHeight="1" spans="2:43">
      <c r="B35" s="185"/>
      <c r="C35" s="186"/>
      <c r="D35" s="186"/>
      <c r="E35" s="186"/>
      <c r="F35" s="34" t="s">
        <v>48</v>
      </c>
      <c r="G35" s="186"/>
      <c r="H35" s="186"/>
      <c r="I35" s="186"/>
      <c r="J35" s="186"/>
      <c r="K35" s="186"/>
      <c r="L35" s="35">
        <v>0</v>
      </c>
      <c r="M35" s="186"/>
      <c r="N35" s="186"/>
      <c r="O35" s="186"/>
      <c r="P35" s="186"/>
      <c r="Q35" s="186"/>
      <c r="R35" s="186"/>
      <c r="S35" s="186"/>
      <c r="T35" s="128" t="s">
        <v>44</v>
      </c>
      <c r="U35" s="186"/>
      <c r="V35" s="186"/>
      <c r="W35" s="190">
        <f>ROUND(BD87+SUM(CH91),2)</f>
        <v>0</v>
      </c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90">
        <v>0</v>
      </c>
      <c r="AL35" s="186"/>
      <c r="AM35" s="186"/>
      <c r="AN35" s="186"/>
      <c r="AO35" s="186"/>
      <c r="AP35" s="186"/>
      <c r="AQ35" s="195"/>
    </row>
    <row r="36" s="1" customFormat="1" ht="6.95" customHeight="1" spans="2:43">
      <c r="B36" s="24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61"/>
    </row>
    <row r="37" s="1" customFormat="1" ht="25.9" customHeight="1" spans="2:43">
      <c r="B37" s="24"/>
      <c r="C37" s="187"/>
      <c r="D37" s="188" t="s">
        <v>49</v>
      </c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  <c r="T37" s="191" t="s">
        <v>50</v>
      </c>
      <c r="U37" s="189"/>
      <c r="V37" s="189"/>
      <c r="W37" s="189"/>
      <c r="X37" s="192" t="s">
        <v>51</v>
      </c>
      <c r="Y37" s="189"/>
      <c r="Z37" s="189"/>
      <c r="AA37" s="189"/>
      <c r="AB37" s="189"/>
      <c r="AC37" s="189"/>
      <c r="AD37" s="189"/>
      <c r="AE37" s="189"/>
      <c r="AF37" s="189"/>
      <c r="AG37" s="189"/>
      <c r="AH37" s="189"/>
      <c r="AI37" s="189"/>
      <c r="AJ37" s="189"/>
      <c r="AK37" s="194">
        <f>SUM(AK29:AK35)</f>
        <v>0</v>
      </c>
      <c r="AL37" s="189"/>
      <c r="AM37" s="189"/>
      <c r="AN37" s="189"/>
      <c r="AO37" s="196"/>
      <c r="AP37" s="187"/>
      <c r="AQ37" s="61"/>
    </row>
    <row r="38" s="1" customFormat="1" ht="14.45" customHeight="1" spans="2:43">
      <c r="B38" s="24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61"/>
    </row>
    <row r="39" spans="2:43">
      <c r="B39" s="18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59"/>
    </row>
    <row r="40" spans="2:43">
      <c r="B40" s="18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59"/>
    </row>
    <row r="41" spans="2:43">
      <c r="B41" s="18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59"/>
    </row>
    <row r="42" spans="2:43">
      <c r="B42" s="18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59"/>
    </row>
    <row r="43" spans="2:43">
      <c r="B43" s="18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59"/>
    </row>
    <row r="44" spans="2:43">
      <c r="B44" s="18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59"/>
    </row>
    <row r="45" spans="2:43">
      <c r="B45" s="18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59"/>
    </row>
    <row r="46" spans="2:43">
      <c r="B46" s="18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59"/>
    </row>
    <row r="47" spans="2:43">
      <c r="B47" s="18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59"/>
    </row>
    <row r="48" spans="2:43">
      <c r="B48" s="18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59"/>
    </row>
    <row r="49" s="1" customFormat="1" ht="15" spans="2:43">
      <c r="B49" s="24"/>
      <c r="C49" s="25"/>
      <c r="D49" s="43" t="s">
        <v>52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44"/>
      <c r="AA49" s="25"/>
      <c r="AB49" s="25"/>
      <c r="AC49" s="43" t="s">
        <v>53</v>
      </c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44"/>
      <c r="AP49" s="25"/>
      <c r="AQ49" s="61"/>
    </row>
    <row r="50" spans="2:43">
      <c r="B50" s="18"/>
      <c r="C50" s="21"/>
      <c r="D50" s="45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6"/>
      <c r="AA50" s="21"/>
      <c r="AB50" s="21"/>
      <c r="AC50" s="45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6"/>
      <c r="AP50" s="21"/>
      <c r="AQ50" s="59"/>
    </row>
    <row r="51" spans="2:43">
      <c r="B51" s="18"/>
      <c r="C51" s="21"/>
      <c r="D51" s="45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6"/>
      <c r="AA51" s="21"/>
      <c r="AB51" s="21"/>
      <c r="AC51" s="45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6"/>
      <c r="AP51" s="21"/>
      <c r="AQ51" s="59"/>
    </row>
    <row r="52" spans="2:43">
      <c r="B52" s="18"/>
      <c r="C52" s="21"/>
      <c r="D52" s="45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6"/>
      <c r="AA52" s="21"/>
      <c r="AB52" s="21"/>
      <c r="AC52" s="45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6"/>
      <c r="AP52" s="21"/>
      <c r="AQ52" s="59"/>
    </row>
    <row r="53" spans="2:43">
      <c r="B53" s="18"/>
      <c r="C53" s="21"/>
      <c r="D53" s="45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6"/>
      <c r="AA53" s="21"/>
      <c r="AB53" s="21"/>
      <c r="AC53" s="45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6"/>
      <c r="AP53" s="21"/>
      <c r="AQ53" s="59"/>
    </row>
    <row r="54" spans="2:43">
      <c r="B54" s="18"/>
      <c r="C54" s="21"/>
      <c r="D54" s="45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6"/>
      <c r="AA54" s="21"/>
      <c r="AB54" s="21"/>
      <c r="AC54" s="45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6"/>
      <c r="AP54" s="21"/>
      <c r="AQ54" s="59"/>
    </row>
    <row r="55" spans="2:43">
      <c r="B55" s="18"/>
      <c r="C55" s="21"/>
      <c r="D55" s="45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6"/>
      <c r="AA55" s="21"/>
      <c r="AB55" s="21"/>
      <c r="AC55" s="45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6"/>
      <c r="AP55" s="21"/>
      <c r="AQ55" s="59"/>
    </row>
    <row r="56" spans="2:43">
      <c r="B56" s="18"/>
      <c r="C56" s="21"/>
      <c r="D56" s="45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6"/>
      <c r="AA56" s="21"/>
      <c r="AB56" s="21"/>
      <c r="AC56" s="45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6"/>
      <c r="AP56" s="21"/>
      <c r="AQ56" s="59"/>
    </row>
    <row r="57" spans="2:43">
      <c r="B57" s="18"/>
      <c r="C57" s="21"/>
      <c r="D57" s="45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46"/>
      <c r="AA57" s="21"/>
      <c r="AB57" s="21"/>
      <c r="AC57" s="45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46"/>
      <c r="AP57" s="21"/>
      <c r="AQ57" s="59"/>
    </row>
    <row r="58" s="1" customFormat="1" ht="15" spans="2:43">
      <c r="B58" s="24"/>
      <c r="C58" s="25"/>
      <c r="D58" s="47" t="s">
        <v>54</v>
      </c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9" t="s">
        <v>55</v>
      </c>
      <c r="S58" s="48"/>
      <c r="T58" s="48"/>
      <c r="U58" s="48"/>
      <c r="V58" s="48"/>
      <c r="W58" s="48"/>
      <c r="X58" s="48"/>
      <c r="Y58" s="48"/>
      <c r="Z58" s="50"/>
      <c r="AA58" s="25"/>
      <c r="AB58" s="25"/>
      <c r="AC58" s="47" t="s">
        <v>54</v>
      </c>
      <c r="AD58" s="48"/>
      <c r="AE58" s="48"/>
      <c r="AF58" s="48"/>
      <c r="AG58" s="48"/>
      <c r="AH58" s="48"/>
      <c r="AI58" s="48"/>
      <c r="AJ58" s="48"/>
      <c r="AK58" s="48"/>
      <c r="AL58" s="48"/>
      <c r="AM58" s="49" t="s">
        <v>55</v>
      </c>
      <c r="AN58" s="48"/>
      <c r="AO58" s="50"/>
      <c r="AP58" s="25"/>
      <c r="AQ58" s="61"/>
    </row>
    <row r="59" spans="2:43">
      <c r="B59" s="18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59"/>
    </row>
    <row r="60" s="1" customFormat="1" ht="15" spans="2:43">
      <c r="B60" s="24"/>
      <c r="C60" s="25"/>
      <c r="D60" s="43" t="s">
        <v>56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44"/>
      <c r="AA60" s="25"/>
      <c r="AB60" s="25"/>
      <c r="AC60" s="43" t="s">
        <v>57</v>
      </c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44"/>
      <c r="AP60" s="25"/>
      <c r="AQ60" s="61"/>
    </row>
    <row r="61" spans="2:43">
      <c r="B61" s="18"/>
      <c r="C61" s="21"/>
      <c r="D61" s="45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6"/>
      <c r="AA61" s="21"/>
      <c r="AB61" s="21"/>
      <c r="AC61" s="45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6"/>
      <c r="AP61" s="21"/>
      <c r="AQ61" s="59"/>
    </row>
    <row r="62" spans="2:43">
      <c r="B62" s="18"/>
      <c r="C62" s="21"/>
      <c r="D62" s="45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6"/>
      <c r="AA62" s="21"/>
      <c r="AB62" s="21"/>
      <c r="AC62" s="45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6"/>
      <c r="AP62" s="21"/>
      <c r="AQ62" s="59"/>
    </row>
    <row r="63" spans="2:43">
      <c r="B63" s="18"/>
      <c r="C63" s="21"/>
      <c r="D63" s="45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6"/>
      <c r="AA63" s="21"/>
      <c r="AB63" s="21"/>
      <c r="AC63" s="45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6"/>
      <c r="AP63" s="21"/>
      <c r="AQ63" s="59"/>
    </row>
    <row r="64" spans="2:43">
      <c r="B64" s="18"/>
      <c r="C64" s="21"/>
      <c r="D64" s="45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6"/>
      <c r="AA64" s="21"/>
      <c r="AB64" s="21"/>
      <c r="AC64" s="45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6"/>
      <c r="AP64" s="21"/>
      <c r="AQ64" s="59"/>
    </row>
    <row r="65" spans="2:43">
      <c r="B65" s="18"/>
      <c r="C65" s="21"/>
      <c r="D65" s="45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6"/>
      <c r="AA65" s="21"/>
      <c r="AB65" s="21"/>
      <c r="AC65" s="45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6"/>
      <c r="AP65" s="21"/>
      <c r="AQ65" s="59"/>
    </row>
    <row r="66" spans="2:43">
      <c r="B66" s="18"/>
      <c r="C66" s="21"/>
      <c r="D66" s="45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6"/>
      <c r="AA66" s="21"/>
      <c r="AB66" s="21"/>
      <c r="AC66" s="45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6"/>
      <c r="AP66" s="21"/>
      <c r="AQ66" s="59"/>
    </row>
    <row r="67" spans="2:43">
      <c r="B67" s="18"/>
      <c r="C67" s="21"/>
      <c r="D67" s="45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6"/>
      <c r="AA67" s="21"/>
      <c r="AB67" s="21"/>
      <c r="AC67" s="45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6"/>
      <c r="AP67" s="21"/>
      <c r="AQ67" s="59"/>
    </row>
    <row r="68" spans="2:43">
      <c r="B68" s="18"/>
      <c r="C68" s="21"/>
      <c r="D68" s="45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46"/>
      <c r="AA68" s="21"/>
      <c r="AB68" s="21"/>
      <c r="AC68" s="45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46"/>
      <c r="AP68" s="21"/>
      <c r="AQ68" s="59"/>
    </row>
    <row r="69" s="1" customFormat="1" ht="15" spans="2:43">
      <c r="B69" s="24"/>
      <c r="C69" s="25"/>
      <c r="D69" s="47" t="s">
        <v>54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9" t="s">
        <v>55</v>
      </c>
      <c r="S69" s="48"/>
      <c r="T69" s="48"/>
      <c r="U69" s="48"/>
      <c r="V69" s="48"/>
      <c r="W69" s="48"/>
      <c r="X69" s="48"/>
      <c r="Y69" s="48"/>
      <c r="Z69" s="50"/>
      <c r="AA69" s="25"/>
      <c r="AB69" s="25"/>
      <c r="AC69" s="47" t="s">
        <v>54</v>
      </c>
      <c r="AD69" s="48"/>
      <c r="AE69" s="48"/>
      <c r="AF69" s="48"/>
      <c r="AG69" s="48"/>
      <c r="AH69" s="48"/>
      <c r="AI69" s="48"/>
      <c r="AJ69" s="48"/>
      <c r="AK69" s="48"/>
      <c r="AL69" s="48"/>
      <c r="AM69" s="49" t="s">
        <v>55</v>
      </c>
      <c r="AN69" s="48"/>
      <c r="AO69" s="50"/>
      <c r="AP69" s="25"/>
      <c r="AQ69" s="61"/>
    </row>
    <row r="70" s="1" customFormat="1" ht="6.95" customHeight="1" spans="2:43">
      <c r="B70" s="24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61"/>
    </row>
    <row r="71" s="1" customFormat="1" ht="6.95" customHeight="1" spans="2:43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111"/>
    </row>
    <row r="75" s="1" customFormat="1" ht="6.95" customHeight="1" spans="2:43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112"/>
    </row>
    <row r="76" s="1" customFormat="1" ht="36.95" customHeight="1" spans="2:43">
      <c r="B76" s="24"/>
      <c r="C76" s="19" t="s">
        <v>58</v>
      </c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61"/>
    </row>
    <row r="77" s="177" customFormat="1" ht="14.45" customHeight="1" spans="2:43">
      <c r="B77" s="199"/>
      <c r="C77" s="22" t="s">
        <v>15</v>
      </c>
      <c r="D77" s="200"/>
      <c r="E77" s="200"/>
      <c r="F77" s="200"/>
      <c r="G77" s="200"/>
      <c r="H77" s="200"/>
      <c r="I77" s="200"/>
      <c r="J77" s="200"/>
      <c r="K77" s="200"/>
      <c r="L77" s="200" t="str">
        <f>K5</f>
        <v>1-2017</v>
      </c>
      <c r="M77" s="200"/>
      <c r="N77" s="200"/>
      <c r="O77" s="200"/>
      <c r="P77" s="200"/>
      <c r="Q77" s="200"/>
      <c r="R77" s="200"/>
      <c r="S77" s="200"/>
      <c r="T77" s="200"/>
      <c r="U77" s="200"/>
      <c r="V77" s="200"/>
      <c r="W77" s="200"/>
      <c r="X77" s="200"/>
      <c r="Y77" s="200"/>
      <c r="Z77" s="200"/>
      <c r="AA77" s="200"/>
      <c r="AB77" s="200"/>
      <c r="AC77" s="200"/>
      <c r="AD77" s="200"/>
      <c r="AE77" s="200"/>
      <c r="AF77" s="200"/>
      <c r="AG77" s="200"/>
      <c r="AH77" s="200"/>
      <c r="AI77" s="200"/>
      <c r="AJ77" s="200"/>
      <c r="AK77" s="200"/>
      <c r="AL77" s="200"/>
      <c r="AM77" s="200"/>
      <c r="AN77" s="200"/>
      <c r="AO77" s="200"/>
      <c r="AP77" s="200"/>
      <c r="AQ77" s="215"/>
    </row>
    <row r="78" s="178" customFormat="1" ht="36.95" customHeight="1" spans="2:43">
      <c r="B78" s="201"/>
      <c r="C78" s="67" t="s">
        <v>17</v>
      </c>
      <c r="D78" s="202"/>
      <c r="E78" s="202"/>
      <c r="F78" s="202"/>
      <c r="G78" s="202"/>
      <c r="H78" s="202"/>
      <c r="I78" s="202"/>
      <c r="J78" s="202"/>
      <c r="K78" s="202"/>
      <c r="L78" s="68" t="str">
        <f>K6</f>
        <v>M u čp. 59 - Dubnice</v>
      </c>
      <c r="M78" s="202"/>
      <c r="N78" s="202"/>
      <c r="O78" s="202"/>
      <c r="P78" s="202"/>
      <c r="Q78" s="202"/>
      <c r="R78" s="202"/>
      <c r="S78" s="202"/>
      <c r="T78" s="202"/>
      <c r="U78" s="202"/>
      <c r="V78" s="202"/>
      <c r="W78" s="202"/>
      <c r="X78" s="202"/>
      <c r="Y78" s="202"/>
      <c r="Z78" s="202"/>
      <c r="AA78" s="202"/>
      <c r="AB78" s="202"/>
      <c r="AC78" s="202"/>
      <c r="AD78" s="202"/>
      <c r="AE78" s="202"/>
      <c r="AF78" s="202"/>
      <c r="AG78" s="202"/>
      <c r="AH78" s="202"/>
      <c r="AI78" s="202"/>
      <c r="AJ78" s="202"/>
      <c r="AK78" s="202"/>
      <c r="AL78" s="202"/>
      <c r="AM78" s="202"/>
      <c r="AN78" s="202"/>
      <c r="AO78" s="202"/>
      <c r="AP78" s="202"/>
      <c r="AQ78" s="216"/>
    </row>
    <row r="79" s="1" customFormat="1" ht="6.95" customHeight="1" spans="2:43">
      <c r="B79" s="24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61"/>
    </row>
    <row r="80" s="1" customFormat="1" ht="15" spans="2:43">
      <c r="B80" s="24"/>
      <c r="C80" s="22" t="s">
        <v>23</v>
      </c>
      <c r="D80" s="25"/>
      <c r="E80" s="25"/>
      <c r="F80" s="25"/>
      <c r="G80" s="25"/>
      <c r="H80" s="25"/>
      <c r="I80" s="25"/>
      <c r="J80" s="25"/>
      <c r="K80" s="25"/>
      <c r="L80" s="210" t="str">
        <f>IF(K8="","",K8)</f>
        <v> </v>
      </c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2" t="s">
        <v>25</v>
      </c>
      <c r="AJ80" s="25"/>
      <c r="AK80" s="25"/>
      <c r="AL80" s="25"/>
      <c r="AM80" s="51" t="str">
        <f>IF(AN8="","",AN8)</f>
        <v>26. 2. 2017</v>
      </c>
      <c r="AN80" s="25"/>
      <c r="AO80" s="25"/>
      <c r="AP80" s="25"/>
      <c r="AQ80" s="61"/>
    </row>
    <row r="81" s="1" customFormat="1" ht="6.95" customHeight="1" spans="2:43">
      <c r="B81" s="24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61"/>
    </row>
    <row r="82" s="1" customFormat="1" ht="15" spans="2:56">
      <c r="B82" s="24"/>
      <c r="C82" s="22" t="s">
        <v>29</v>
      </c>
      <c r="D82" s="25"/>
      <c r="E82" s="25"/>
      <c r="F82" s="25"/>
      <c r="G82" s="25"/>
      <c r="H82" s="25"/>
      <c r="I82" s="25"/>
      <c r="J82" s="25"/>
      <c r="K82" s="25"/>
      <c r="L82" s="200" t="str">
        <f>IF(E11="","",E11)</f>
        <v> </v>
      </c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2" t="s">
        <v>33</v>
      </c>
      <c r="AJ82" s="25"/>
      <c r="AK82" s="25"/>
      <c r="AL82" s="25"/>
      <c r="AM82" s="200" t="str">
        <f>IF(E17="","",E17)</f>
        <v>KH Mosty, Česká Lípa</v>
      </c>
      <c r="AN82" s="200"/>
      <c r="AO82" s="200"/>
      <c r="AP82" s="200"/>
      <c r="AQ82" s="61"/>
      <c r="AS82" s="217" t="s">
        <v>59</v>
      </c>
      <c r="AT82" s="218"/>
      <c r="AU82" s="30"/>
      <c r="AV82" s="30"/>
      <c r="AW82" s="30"/>
      <c r="AX82" s="30"/>
      <c r="AY82" s="30"/>
      <c r="AZ82" s="30"/>
      <c r="BA82" s="30"/>
      <c r="BB82" s="30"/>
      <c r="BC82" s="30"/>
      <c r="BD82" s="44"/>
    </row>
    <row r="83" s="1" customFormat="1" ht="15" spans="2:56">
      <c r="B83" s="24"/>
      <c r="C83" s="22" t="s">
        <v>32</v>
      </c>
      <c r="D83" s="25"/>
      <c r="E83" s="25"/>
      <c r="F83" s="25"/>
      <c r="G83" s="25"/>
      <c r="H83" s="25"/>
      <c r="I83" s="25"/>
      <c r="J83" s="25"/>
      <c r="K83" s="25"/>
      <c r="L83" s="200" t="str">
        <f>IF(E14="","",E14)</f>
        <v> </v>
      </c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2" t="s">
        <v>36</v>
      </c>
      <c r="AJ83" s="25"/>
      <c r="AK83" s="25"/>
      <c r="AL83" s="25"/>
      <c r="AM83" s="200" t="str">
        <f>IF(E20="","",E20)</f>
        <v>KH Mosty </v>
      </c>
      <c r="AN83" s="200"/>
      <c r="AO83" s="200"/>
      <c r="AP83" s="200"/>
      <c r="AQ83" s="61"/>
      <c r="AS83" s="219"/>
      <c r="AT83" s="34"/>
      <c r="AU83" s="25"/>
      <c r="AV83" s="25"/>
      <c r="AW83" s="25"/>
      <c r="AX83" s="25"/>
      <c r="AY83" s="25"/>
      <c r="AZ83" s="25"/>
      <c r="BA83" s="25"/>
      <c r="BB83" s="25"/>
      <c r="BC83" s="25"/>
      <c r="BD83" s="172"/>
    </row>
    <row r="84" s="1" customFormat="1" ht="10.9" customHeight="1" spans="2:56">
      <c r="B84" s="24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61"/>
      <c r="AS84" s="219"/>
      <c r="AT84" s="34"/>
      <c r="AU84" s="25"/>
      <c r="AV84" s="25"/>
      <c r="AW84" s="25"/>
      <c r="AX84" s="25"/>
      <c r="AY84" s="25"/>
      <c r="AZ84" s="25"/>
      <c r="BA84" s="25"/>
      <c r="BB84" s="25"/>
      <c r="BC84" s="25"/>
      <c r="BD84" s="172"/>
    </row>
    <row r="85" s="1" customFormat="1" ht="29.25" customHeight="1" spans="2:56">
      <c r="B85" s="24"/>
      <c r="C85" s="203" t="s">
        <v>60</v>
      </c>
      <c r="D85" s="204"/>
      <c r="E85" s="204"/>
      <c r="F85" s="204"/>
      <c r="G85" s="204"/>
      <c r="H85" s="40"/>
      <c r="I85" s="211" t="s">
        <v>61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11" t="s">
        <v>62</v>
      </c>
      <c r="AH85" s="204"/>
      <c r="AI85" s="204"/>
      <c r="AJ85" s="204"/>
      <c r="AK85" s="204"/>
      <c r="AL85" s="204"/>
      <c r="AM85" s="204"/>
      <c r="AN85" s="211" t="s">
        <v>63</v>
      </c>
      <c r="AO85" s="204"/>
      <c r="AP85" s="220"/>
      <c r="AQ85" s="61"/>
      <c r="AS85" s="119" t="s">
        <v>64</v>
      </c>
      <c r="AT85" s="120" t="s">
        <v>65</v>
      </c>
      <c r="AU85" s="120" t="s">
        <v>66</v>
      </c>
      <c r="AV85" s="120" t="s">
        <v>67</v>
      </c>
      <c r="AW85" s="120" t="s">
        <v>68</v>
      </c>
      <c r="AX85" s="120" t="s">
        <v>69</v>
      </c>
      <c r="AY85" s="120" t="s">
        <v>70</v>
      </c>
      <c r="AZ85" s="120" t="s">
        <v>71</v>
      </c>
      <c r="BA85" s="120" t="s">
        <v>72</v>
      </c>
      <c r="BB85" s="120" t="s">
        <v>73</v>
      </c>
      <c r="BC85" s="120" t="s">
        <v>74</v>
      </c>
      <c r="BD85" s="132" t="s">
        <v>75</v>
      </c>
    </row>
    <row r="86" s="1" customFormat="1" ht="10.9" customHeight="1" spans="2:56">
      <c r="B86" s="24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61"/>
      <c r="AS86" s="121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44"/>
    </row>
    <row r="87" s="178" customFormat="1" ht="32.45" customHeight="1" spans="2:76">
      <c r="B87" s="201"/>
      <c r="C87" s="81" t="s">
        <v>76</v>
      </c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  <c r="X87" s="205"/>
      <c r="Y87" s="205"/>
      <c r="Z87" s="205"/>
      <c r="AA87" s="205"/>
      <c r="AB87" s="205"/>
      <c r="AC87" s="205"/>
      <c r="AD87" s="205"/>
      <c r="AE87" s="205"/>
      <c r="AF87" s="205"/>
      <c r="AG87" s="213">
        <f>ROUND(AG88,2)</f>
        <v>0</v>
      </c>
      <c r="AH87" s="213"/>
      <c r="AI87" s="213"/>
      <c r="AJ87" s="213"/>
      <c r="AK87" s="213"/>
      <c r="AL87" s="213"/>
      <c r="AM87" s="213"/>
      <c r="AN87" s="95">
        <f>SUM(AG87,AT87)</f>
        <v>0</v>
      </c>
      <c r="AO87" s="95"/>
      <c r="AP87" s="95"/>
      <c r="AQ87" s="216"/>
      <c r="AS87" s="221">
        <f>ROUND(AS88,2)</f>
        <v>0</v>
      </c>
      <c r="AT87" s="222">
        <f>ROUND(SUM(AV87:AW87),2)</f>
        <v>0</v>
      </c>
      <c r="AU87" s="223">
        <f>ROUND(AU88,5)</f>
        <v>51.43656</v>
      </c>
      <c r="AV87" s="222">
        <f>ROUND(AZ87*L31,2)</f>
        <v>0</v>
      </c>
      <c r="AW87" s="222">
        <f>ROUND(BA87*L32,2)</f>
        <v>0</v>
      </c>
      <c r="AX87" s="222">
        <f>ROUND(BB87*L31,2)</f>
        <v>0</v>
      </c>
      <c r="AY87" s="222">
        <f>ROUND(BC87*L32,2)</f>
        <v>0</v>
      </c>
      <c r="AZ87" s="222">
        <f t="shared" ref="AZ87:BD87" si="0">ROUND(AZ88,2)</f>
        <v>0</v>
      </c>
      <c r="BA87" s="222">
        <f t="shared" si="0"/>
        <v>0</v>
      </c>
      <c r="BB87" s="222">
        <f t="shared" si="0"/>
        <v>0</v>
      </c>
      <c r="BC87" s="222">
        <f t="shared" si="0"/>
        <v>0</v>
      </c>
      <c r="BD87" s="228">
        <f t="shared" si="0"/>
        <v>0</v>
      </c>
      <c r="BS87" s="230" t="s">
        <v>77</v>
      </c>
      <c r="BT87" s="230" t="s">
        <v>78</v>
      </c>
      <c r="BU87" s="232" t="s">
        <v>79</v>
      </c>
      <c r="BV87" s="230" t="s">
        <v>80</v>
      </c>
      <c r="BW87" s="230" t="s">
        <v>81</v>
      </c>
      <c r="BX87" s="230" t="s">
        <v>82</v>
      </c>
    </row>
    <row r="88" s="179" customFormat="1" ht="22.5" customHeight="1" spans="1:76">
      <c r="A88" s="206" t="s">
        <v>83</v>
      </c>
      <c r="B88" s="207"/>
      <c r="C88" s="208"/>
      <c r="D88" s="209" t="s">
        <v>16</v>
      </c>
      <c r="E88" s="209"/>
      <c r="F88" s="209"/>
      <c r="G88" s="209"/>
      <c r="H88" s="209"/>
      <c r="I88" s="212"/>
      <c r="J88" s="209" t="s">
        <v>18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14">
        <f>'1-2017 - M u čp. 59 - Dub...'!M30</f>
        <v>0</v>
      </c>
      <c r="AH88" s="212"/>
      <c r="AI88" s="212"/>
      <c r="AJ88" s="212"/>
      <c r="AK88" s="212"/>
      <c r="AL88" s="212"/>
      <c r="AM88" s="212"/>
      <c r="AN88" s="214">
        <f>SUM(AG88,AT88)</f>
        <v>0</v>
      </c>
      <c r="AO88" s="212"/>
      <c r="AP88" s="212"/>
      <c r="AQ88" s="224"/>
      <c r="AS88" s="225">
        <f>'1-2017 - M u čp. 59 - Dub...'!M28</f>
        <v>0</v>
      </c>
      <c r="AT88" s="226">
        <f>ROUND(SUM(AV88:AW88),2)</f>
        <v>0</v>
      </c>
      <c r="AU88" s="227">
        <f>'1-2017 - M u čp. 59 - Dub...'!W122</f>
        <v>51.43656</v>
      </c>
      <c r="AV88" s="226">
        <f>'1-2017 - M u čp. 59 - Dub...'!M32</f>
        <v>0</v>
      </c>
      <c r="AW88" s="226">
        <f>'1-2017 - M u čp. 59 - Dub...'!M33</f>
        <v>0</v>
      </c>
      <c r="AX88" s="226">
        <f>'1-2017 - M u čp. 59 - Dub...'!M34</f>
        <v>0</v>
      </c>
      <c r="AY88" s="226">
        <f>'1-2017 - M u čp. 59 - Dub...'!M35</f>
        <v>0</v>
      </c>
      <c r="AZ88" s="226">
        <f>'1-2017 - M u čp. 59 - Dub...'!H32</f>
        <v>0</v>
      </c>
      <c r="BA88" s="226">
        <f>'1-2017 - M u čp. 59 - Dub...'!H33</f>
        <v>0</v>
      </c>
      <c r="BB88" s="226">
        <f>'1-2017 - M u čp. 59 - Dub...'!H34</f>
        <v>0</v>
      </c>
      <c r="BC88" s="226">
        <f>'1-2017 - M u čp. 59 - Dub...'!H35</f>
        <v>0</v>
      </c>
      <c r="BD88" s="229">
        <f>'1-2017 - M u čp. 59 - Dub...'!H36</f>
        <v>0</v>
      </c>
      <c r="BT88" s="231" t="s">
        <v>22</v>
      </c>
      <c r="BV88" s="231" t="s">
        <v>80</v>
      </c>
      <c r="BW88" s="231" t="s">
        <v>84</v>
      </c>
      <c r="BX88" s="231" t="s">
        <v>81</v>
      </c>
    </row>
    <row r="89" spans="2:43">
      <c r="B89" s="18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59"/>
    </row>
    <row r="90" s="1" customFormat="1" ht="30" customHeight="1" spans="2:48">
      <c r="B90" s="24"/>
      <c r="C90" s="81" t="s">
        <v>85</v>
      </c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95">
        <v>0</v>
      </c>
      <c r="AH90" s="95"/>
      <c r="AI90" s="95"/>
      <c r="AJ90" s="95"/>
      <c r="AK90" s="95"/>
      <c r="AL90" s="95"/>
      <c r="AM90" s="95"/>
      <c r="AN90" s="95">
        <v>0</v>
      </c>
      <c r="AO90" s="95"/>
      <c r="AP90" s="95"/>
      <c r="AQ90" s="61"/>
      <c r="AS90" s="119" t="s">
        <v>86</v>
      </c>
      <c r="AT90" s="120" t="s">
        <v>87</v>
      </c>
      <c r="AU90" s="120" t="s">
        <v>42</v>
      </c>
      <c r="AV90" s="132" t="s">
        <v>65</v>
      </c>
    </row>
    <row r="91" s="1" customFormat="1" ht="10.9" customHeight="1" spans="2:48">
      <c r="B91" s="24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61"/>
      <c r="AS91" s="175"/>
      <c r="AT91" s="48"/>
      <c r="AU91" s="48"/>
      <c r="AV91" s="50"/>
    </row>
    <row r="92" s="1" customFormat="1" ht="30" customHeight="1" spans="2:43">
      <c r="B92" s="24"/>
      <c r="C92" s="77" t="s">
        <v>88</v>
      </c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100">
        <f>ROUND(AG87+AG90,2)</f>
        <v>0</v>
      </c>
      <c r="AH92" s="100"/>
      <c r="AI92" s="100"/>
      <c r="AJ92" s="100"/>
      <c r="AK92" s="100"/>
      <c r="AL92" s="100"/>
      <c r="AM92" s="100"/>
      <c r="AN92" s="100">
        <f>AN87+AN90</f>
        <v>0</v>
      </c>
      <c r="AO92" s="100"/>
      <c r="AP92" s="100"/>
      <c r="AQ92" s="61"/>
    </row>
    <row r="93" s="1" customFormat="1" ht="6.95" customHeight="1" spans="2:43">
      <c r="B93" s="63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111"/>
    </row>
  </sheetData>
  <mergeCells count="45">
    <mergeCell ref="C2:AP2"/>
    <mergeCell ref="AR2:BE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M83:AP83"/>
    <mergeCell ref="C85:G85"/>
    <mergeCell ref="I85:AF85"/>
    <mergeCell ref="AG85:AM85"/>
    <mergeCell ref="AN85:AP85"/>
    <mergeCell ref="AG87:AM87"/>
    <mergeCell ref="AN87:AP87"/>
    <mergeCell ref="D88:H88"/>
    <mergeCell ref="J88:AF88"/>
    <mergeCell ref="AG88:AM88"/>
    <mergeCell ref="AN88:AP88"/>
    <mergeCell ref="AG90:AM90"/>
    <mergeCell ref="AN90:AP90"/>
    <mergeCell ref="AG92:AM92"/>
    <mergeCell ref="AN92:AP92"/>
    <mergeCell ref="AS82:AT84"/>
  </mergeCells>
  <hyperlinks>
    <hyperlink ref="K1:S1" location="C2" display="1) Souhrnný list stavby"/>
    <hyperlink ref="W1:AF1" location="C87" display="2) Rekapitulace objektů"/>
    <hyperlink ref="A88" location="'1-2017 - M u čp. 59 - Dub...'!C2" display="/"/>
  </hyperlinks>
  <pageMargins left="0.582638888888889" right="0.582638888888889" top="0.5" bottom="0.466666666666667" header="0" footer="0"/>
  <pageSetup paperSize="9" scale="95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BN386"/>
  <sheetViews>
    <sheetView showGridLines="0" tabSelected="1" workbookViewId="0">
      <pane ySplit="1" topLeftCell="A372" activePane="bottomLeft" state="frozen"/>
      <selection/>
      <selection pane="bottomLeft" activeCell="F377" sqref="F377:I377"/>
    </sheetView>
  </sheetViews>
  <sheetFormatPr defaultColWidth="9" defaultRowHeight="13.5"/>
  <cols>
    <col min="1" max="1" width="8.33333333333333" customWidth="1"/>
    <col min="2" max="2" width="1.66666666666667" customWidth="1"/>
    <col min="3" max="3" width="4.16666666666667" customWidth="1"/>
    <col min="4" max="4" width="4.33333333333333" customWidth="1"/>
    <col min="5" max="5" width="17.1666666666667" customWidth="1"/>
    <col min="6" max="7" width="11.1666666666667" customWidth="1"/>
    <col min="8" max="8" width="12.5" customWidth="1"/>
    <col min="9" max="9" width="7" customWidth="1"/>
    <col min="10" max="10" width="5.16666666666667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666666666667" customWidth="1"/>
    <col min="18" max="18" width="1.66666666666667" customWidth="1"/>
    <col min="19" max="19" width="8.16666666666667" customWidth="1"/>
    <col min="20" max="20" width="29.6666666666667" hidden="1" customWidth="1"/>
    <col min="21" max="21" width="16.3333333333333" hidden="1" customWidth="1"/>
    <col min="22" max="22" width="12.3333333333333" hidden="1" customWidth="1"/>
    <col min="23" max="23" width="16.3333333333333" hidden="1" customWidth="1"/>
    <col min="24" max="24" width="12.1666666666667" hidden="1" customWidth="1"/>
    <col min="25" max="25" width="15" hidden="1" customWidth="1"/>
    <col min="26" max="26" width="11" hidden="1" customWidth="1"/>
    <col min="27" max="27" width="15" hidden="1" customWidth="1"/>
    <col min="28" max="28" width="16.3333333333333" hidden="1" customWidth="1"/>
    <col min="29" max="29" width="11" customWidth="1"/>
    <col min="30" max="30" width="15" customWidth="1"/>
    <col min="31" max="31" width="16.3333333333333" customWidth="1"/>
    <col min="44" max="65" width="9.33333333333333" hidden="1"/>
  </cols>
  <sheetData>
    <row r="1" ht="21.75" customHeight="1" spans="1:66">
      <c r="A1" s="9"/>
      <c r="B1" s="10"/>
      <c r="C1" s="10"/>
      <c r="D1" s="11" t="s">
        <v>1</v>
      </c>
      <c r="E1" s="10"/>
      <c r="F1" s="12" t="s">
        <v>89</v>
      </c>
      <c r="G1" s="12"/>
      <c r="H1" s="13" t="s">
        <v>90</v>
      </c>
      <c r="I1" s="13"/>
      <c r="J1" s="13"/>
      <c r="K1" s="13"/>
      <c r="L1" s="12" t="s">
        <v>91</v>
      </c>
      <c r="M1" s="10"/>
      <c r="N1" s="10"/>
      <c r="O1" s="11" t="s">
        <v>92</v>
      </c>
      <c r="P1" s="10"/>
      <c r="Q1" s="10"/>
      <c r="R1" s="10"/>
      <c r="S1" s="12" t="s">
        <v>93</v>
      </c>
      <c r="T1" s="12"/>
      <c r="U1" s="9"/>
      <c r="V1" s="9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  <c r="BM1" s="56"/>
      <c r="BN1" s="56"/>
    </row>
    <row r="2" ht="36.95" customHeight="1" spans="3:46">
      <c r="C2" s="14" t="s">
        <v>7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S2" s="57" t="s">
        <v>8</v>
      </c>
      <c r="AT2" s="62" t="s">
        <v>84</v>
      </c>
    </row>
    <row r="3" ht="6.95" customHeight="1" spans="2:46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58"/>
      <c r="AT3" s="62" t="s">
        <v>94</v>
      </c>
    </row>
    <row r="4" ht="36.95" customHeight="1" spans="2:46">
      <c r="B4" s="18"/>
      <c r="C4" s="19" t="s">
        <v>95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59"/>
      <c r="T4" s="60" t="s">
        <v>13</v>
      </c>
      <c r="AT4" s="62" t="s">
        <v>6</v>
      </c>
    </row>
    <row r="5" ht="6.95" customHeight="1" spans="2:18">
      <c r="B5" s="18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59"/>
    </row>
    <row r="6" ht="25.35" customHeight="1" spans="2:18">
      <c r="B6" s="18"/>
      <c r="C6" s="21"/>
      <c r="D6" s="22" t="s">
        <v>17</v>
      </c>
      <c r="E6" s="21"/>
      <c r="F6" s="23" t="str">
        <f>'Rekapitulace stavby'!K6</f>
        <v>M u čp. 59 - Dubnice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1"/>
      <c r="R6" s="59"/>
    </row>
    <row r="7" s="1" customFormat="1" ht="32.85" customHeight="1" spans="2:18">
      <c r="B7" s="24"/>
      <c r="C7" s="25"/>
      <c r="D7" s="26" t="s">
        <v>96</v>
      </c>
      <c r="E7" s="25"/>
      <c r="F7" s="27" t="s">
        <v>97</v>
      </c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61"/>
    </row>
    <row r="8" s="1" customFormat="1" ht="14.45" customHeight="1" spans="2:18">
      <c r="B8" s="24"/>
      <c r="C8" s="25"/>
      <c r="D8" s="22" t="s">
        <v>20</v>
      </c>
      <c r="E8" s="25"/>
      <c r="F8" s="28" t="s">
        <v>5</v>
      </c>
      <c r="G8" s="25"/>
      <c r="H8" s="25"/>
      <c r="I8" s="25"/>
      <c r="J8" s="25"/>
      <c r="K8" s="25"/>
      <c r="L8" s="25"/>
      <c r="M8" s="22" t="s">
        <v>21</v>
      </c>
      <c r="N8" s="25"/>
      <c r="O8" s="28" t="s">
        <v>5</v>
      </c>
      <c r="P8" s="25"/>
      <c r="Q8" s="25"/>
      <c r="R8" s="61"/>
    </row>
    <row r="9" s="1" customFormat="1" ht="14.45" customHeight="1" spans="2:18">
      <c r="B9" s="24"/>
      <c r="C9" s="25"/>
      <c r="D9" s="22" t="s">
        <v>23</v>
      </c>
      <c r="E9" s="25"/>
      <c r="F9" s="28" t="s">
        <v>24</v>
      </c>
      <c r="G9" s="25"/>
      <c r="H9" s="25"/>
      <c r="I9" s="25"/>
      <c r="J9" s="25"/>
      <c r="K9" s="25"/>
      <c r="L9" s="25"/>
      <c r="M9" s="22" t="s">
        <v>25</v>
      </c>
      <c r="N9" s="25"/>
      <c r="O9" s="51" t="str">
        <f>'Rekapitulace stavby'!AN8</f>
        <v>26. 2. 2017</v>
      </c>
      <c r="P9" s="51"/>
      <c r="Q9" s="25"/>
      <c r="R9" s="61"/>
    </row>
    <row r="10" s="1" customFormat="1" ht="10.9" customHeight="1" spans="2:18">
      <c r="B10" s="24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61"/>
    </row>
    <row r="11" s="1" customFormat="1" ht="14.45" customHeight="1" spans="2:18">
      <c r="B11" s="24"/>
      <c r="C11" s="25"/>
      <c r="D11" s="22" t="s">
        <v>29</v>
      </c>
      <c r="E11" s="25"/>
      <c r="F11" s="25"/>
      <c r="G11" s="25"/>
      <c r="H11" s="25"/>
      <c r="I11" s="25"/>
      <c r="J11" s="25"/>
      <c r="K11" s="25"/>
      <c r="L11" s="25"/>
      <c r="M11" s="22" t="s">
        <v>30</v>
      </c>
      <c r="N11" s="25"/>
      <c r="O11" s="28" t="s">
        <v>5</v>
      </c>
      <c r="P11" s="28"/>
      <c r="Q11" s="25"/>
      <c r="R11" s="61"/>
    </row>
    <row r="12" s="1" customFormat="1" ht="18" customHeight="1" spans="2:18">
      <c r="B12" s="24"/>
      <c r="C12" s="25"/>
      <c r="D12" s="25"/>
      <c r="E12" s="28" t="s">
        <v>24</v>
      </c>
      <c r="F12" s="25"/>
      <c r="G12" s="25"/>
      <c r="H12" s="25"/>
      <c r="I12" s="25"/>
      <c r="J12" s="25"/>
      <c r="K12" s="25"/>
      <c r="L12" s="25"/>
      <c r="M12" s="22" t="s">
        <v>31</v>
      </c>
      <c r="N12" s="25"/>
      <c r="O12" s="28" t="s">
        <v>5</v>
      </c>
      <c r="P12" s="28"/>
      <c r="Q12" s="25"/>
      <c r="R12" s="61"/>
    </row>
    <row r="13" s="1" customFormat="1" ht="6.95" customHeight="1" spans="2:18">
      <c r="B13" s="24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61"/>
    </row>
    <row r="14" s="1" customFormat="1" ht="14.45" customHeight="1" spans="2:18">
      <c r="B14" s="24"/>
      <c r="C14" s="25"/>
      <c r="D14" s="22" t="s">
        <v>32</v>
      </c>
      <c r="E14" s="25"/>
      <c r="F14" s="25"/>
      <c r="G14" s="25"/>
      <c r="H14" s="25"/>
      <c r="I14" s="25"/>
      <c r="J14" s="25"/>
      <c r="K14" s="25"/>
      <c r="L14" s="25"/>
      <c r="M14" s="22" t="s">
        <v>30</v>
      </c>
      <c r="N14" s="25"/>
      <c r="O14" s="28" t="s">
        <v>5</v>
      </c>
      <c r="P14" s="28"/>
      <c r="Q14" s="25"/>
      <c r="R14" s="61"/>
    </row>
    <row r="15" s="1" customFormat="1" ht="18" customHeight="1" spans="2:18">
      <c r="B15" s="24"/>
      <c r="C15" s="25"/>
      <c r="D15" s="25"/>
      <c r="E15" s="28" t="s">
        <v>24</v>
      </c>
      <c r="F15" s="25"/>
      <c r="G15" s="25"/>
      <c r="H15" s="25"/>
      <c r="I15" s="25"/>
      <c r="J15" s="25"/>
      <c r="K15" s="25"/>
      <c r="L15" s="25"/>
      <c r="M15" s="22" t="s">
        <v>31</v>
      </c>
      <c r="N15" s="25"/>
      <c r="O15" s="28" t="s">
        <v>5</v>
      </c>
      <c r="P15" s="28"/>
      <c r="Q15" s="25"/>
      <c r="R15" s="61"/>
    </row>
    <row r="16" s="1" customFormat="1" ht="6.95" customHeight="1" spans="2:18">
      <c r="B16" s="24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61"/>
    </row>
    <row r="17" s="1" customFormat="1" ht="14.45" customHeight="1" spans="2:18">
      <c r="B17" s="24"/>
      <c r="C17" s="25"/>
      <c r="D17" s="22" t="s">
        <v>33</v>
      </c>
      <c r="E17" s="25"/>
      <c r="F17" s="25"/>
      <c r="G17" s="25"/>
      <c r="H17" s="25"/>
      <c r="I17" s="25"/>
      <c r="J17" s="25"/>
      <c r="K17" s="25"/>
      <c r="L17" s="25"/>
      <c r="M17" s="22" t="s">
        <v>30</v>
      </c>
      <c r="N17" s="25"/>
      <c r="O17" s="28" t="s">
        <v>5</v>
      </c>
      <c r="P17" s="28"/>
      <c r="Q17" s="25"/>
      <c r="R17" s="61"/>
    </row>
    <row r="18" s="1" customFormat="1" ht="18" customHeight="1" spans="2:18">
      <c r="B18" s="24"/>
      <c r="C18" s="25"/>
      <c r="D18" s="25"/>
      <c r="E18" s="28" t="s">
        <v>34</v>
      </c>
      <c r="F18" s="25"/>
      <c r="G18" s="25"/>
      <c r="H18" s="25"/>
      <c r="I18" s="25"/>
      <c r="J18" s="25"/>
      <c r="K18" s="25"/>
      <c r="L18" s="25"/>
      <c r="M18" s="22" t="s">
        <v>31</v>
      </c>
      <c r="N18" s="25"/>
      <c r="O18" s="28" t="s">
        <v>5</v>
      </c>
      <c r="P18" s="28"/>
      <c r="Q18" s="25"/>
      <c r="R18" s="61"/>
    </row>
    <row r="19" s="1" customFormat="1" ht="6.95" customHeight="1" spans="2:18">
      <c r="B19" s="24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61"/>
    </row>
    <row r="20" s="1" customFormat="1" ht="14.45" customHeight="1" spans="2:18">
      <c r="B20" s="24"/>
      <c r="C20" s="25"/>
      <c r="D20" s="22" t="s">
        <v>36</v>
      </c>
      <c r="E20" s="25"/>
      <c r="F20" s="25"/>
      <c r="G20" s="25"/>
      <c r="H20" s="25"/>
      <c r="I20" s="25"/>
      <c r="J20" s="25"/>
      <c r="K20" s="25"/>
      <c r="L20" s="25"/>
      <c r="M20" s="22" t="s">
        <v>30</v>
      </c>
      <c r="N20" s="25"/>
      <c r="O20" s="28" t="s">
        <v>5</v>
      </c>
      <c r="P20" s="28"/>
      <c r="Q20" s="25"/>
      <c r="R20" s="61"/>
    </row>
    <row r="21" s="1" customFormat="1" ht="18" customHeight="1" spans="2:18">
      <c r="B21" s="24"/>
      <c r="C21" s="25"/>
      <c r="D21" s="25"/>
      <c r="E21" s="28" t="s">
        <v>98</v>
      </c>
      <c r="F21" s="25"/>
      <c r="G21" s="25"/>
      <c r="H21" s="25"/>
      <c r="I21" s="25"/>
      <c r="J21" s="25"/>
      <c r="K21" s="25"/>
      <c r="L21" s="25"/>
      <c r="M21" s="22" t="s">
        <v>31</v>
      </c>
      <c r="N21" s="25"/>
      <c r="O21" s="28" t="s">
        <v>5</v>
      </c>
      <c r="P21" s="28"/>
      <c r="Q21" s="25"/>
      <c r="R21" s="61"/>
    </row>
    <row r="22" s="1" customFormat="1" ht="6.95" customHeight="1" spans="2:18"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61"/>
    </row>
    <row r="23" s="1" customFormat="1" ht="14.45" customHeight="1" spans="2:18">
      <c r="B23" s="24"/>
      <c r="C23" s="25"/>
      <c r="D23" s="22" t="s">
        <v>38</v>
      </c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61"/>
    </row>
    <row r="24" s="1" customFormat="1" ht="22.5" customHeight="1" spans="2:18">
      <c r="B24" s="24"/>
      <c r="C24" s="25"/>
      <c r="D24" s="25"/>
      <c r="E24" s="29" t="s">
        <v>5</v>
      </c>
      <c r="F24" s="29"/>
      <c r="G24" s="29"/>
      <c r="H24" s="29"/>
      <c r="I24" s="29"/>
      <c r="J24" s="29"/>
      <c r="K24" s="29"/>
      <c r="L24" s="29"/>
      <c r="M24" s="25"/>
      <c r="N24" s="25"/>
      <c r="O24" s="25"/>
      <c r="P24" s="25"/>
      <c r="Q24" s="25"/>
      <c r="R24" s="61"/>
    </row>
    <row r="25" s="1" customFormat="1" ht="6.95" customHeight="1" spans="2:18"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61"/>
    </row>
    <row r="26" s="1" customFormat="1" ht="6.95" customHeight="1" spans="2:18">
      <c r="B26" s="24"/>
      <c r="C26" s="25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5"/>
      <c r="R26" s="61"/>
    </row>
    <row r="27" s="1" customFormat="1" ht="14.45" customHeight="1" spans="2:18">
      <c r="B27" s="24"/>
      <c r="C27" s="25"/>
      <c r="D27" s="31" t="s">
        <v>99</v>
      </c>
      <c r="E27" s="25"/>
      <c r="F27" s="25"/>
      <c r="G27" s="25"/>
      <c r="H27" s="25"/>
      <c r="I27" s="25"/>
      <c r="J27" s="25"/>
      <c r="K27" s="25"/>
      <c r="L27" s="25"/>
      <c r="M27" s="52">
        <f>N88</f>
        <v>0</v>
      </c>
      <c r="N27" s="52"/>
      <c r="O27" s="52"/>
      <c r="P27" s="52"/>
      <c r="Q27" s="25"/>
      <c r="R27" s="61"/>
    </row>
    <row r="28" s="1" customFormat="1" ht="14.45" customHeight="1" spans="2:18">
      <c r="B28" s="24"/>
      <c r="C28" s="25"/>
      <c r="D28" s="32" t="s">
        <v>100</v>
      </c>
      <c r="E28" s="25"/>
      <c r="F28" s="25"/>
      <c r="G28" s="25"/>
      <c r="H28" s="25"/>
      <c r="I28" s="25"/>
      <c r="J28" s="25"/>
      <c r="K28" s="25"/>
      <c r="L28" s="25"/>
      <c r="M28" s="52">
        <f>N103</f>
        <v>0</v>
      </c>
      <c r="N28" s="52"/>
      <c r="O28" s="52"/>
      <c r="P28" s="52"/>
      <c r="Q28" s="25"/>
      <c r="R28" s="61"/>
    </row>
    <row r="29" s="1" customFormat="1" ht="6.95" customHeight="1" spans="2:18">
      <c r="B29" s="24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61"/>
    </row>
    <row r="30" s="1" customFormat="1" ht="25.35" customHeight="1" spans="2:18">
      <c r="B30" s="24"/>
      <c r="C30" s="25"/>
      <c r="D30" s="33" t="s">
        <v>41</v>
      </c>
      <c r="E30" s="25"/>
      <c r="F30" s="25"/>
      <c r="G30" s="25"/>
      <c r="H30" s="25"/>
      <c r="I30" s="25"/>
      <c r="J30" s="25"/>
      <c r="K30" s="25"/>
      <c r="L30" s="25"/>
      <c r="M30" s="53">
        <f>ROUND(M27+M28,2)</f>
        <v>0</v>
      </c>
      <c r="N30" s="25"/>
      <c r="O30" s="25"/>
      <c r="P30" s="25"/>
      <c r="Q30" s="25"/>
      <c r="R30" s="61"/>
    </row>
    <row r="31" s="1" customFormat="1" ht="6.95" customHeight="1" spans="2:18">
      <c r="B31" s="24"/>
      <c r="C31" s="25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25"/>
      <c r="R31" s="61"/>
    </row>
    <row r="32" s="1" customFormat="1" ht="14.45" customHeight="1" spans="2:18">
      <c r="B32" s="24"/>
      <c r="C32" s="25"/>
      <c r="D32" s="34" t="s">
        <v>42</v>
      </c>
      <c r="E32" s="34" t="s">
        <v>43</v>
      </c>
      <c r="F32" s="35">
        <v>0.21</v>
      </c>
      <c r="G32" s="36" t="s">
        <v>44</v>
      </c>
      <c r="H32" s="37">
        <f>ROUND((SUM(BE103:BE104)+SUM(BE122:BE385)),2)</f>
        <v>0</v>
      </c>
      <c r="I32" s="25"/>
      <c r="J32" s="25"/>
      <c r="K32" s="25"/>
      <c r="L32" s="25"/>
      <c r="M32" s="37">
        <f>ROUND(ROUND((SUM(BE103:BE104)+SUM(BE122:BE385)),2)*F32,2)</f>
        <v>0</v>
      </c>
      <c r="N32" s="25"/>
      <c r="O32" s="25"/>
      <c r="P32" s="25"/>
      <c r="Q32" s="25"/>
      <c r="R32" s="61"/>
    </row>
    <row r="33" s="1" customFormat="1" ht="14.45" customHeight="1" spans="2:18">
      <c r="B33" s="24"/>
      <c r="C33" s="25"/>
      <c r="D33" s="25"/>
      <c r="E33" s="34" t="s">
        <v>45</v>
      </c>
      <c r="F33" s="35">
        <v>0.15</v>
      </c>
      <c r="G33" s="36" t="s">
        <v>44</v>
      </c>
      <c r="H33" s="37">
        <f>ROUND((SUM(BF103:BF104)+SUM(BF122:BF385)),2)</f>
        <v>0</v>
      </c>
      <c r="I33" s="25"/>
      <c r="J33" s="25"/>
      <c r="K33" s="25"/>
      <c r="L33" s="25"/>
      <c r="M33" s="37">
        <f>ROUND(ROUND((SUM(BF103:BF104)+SUM(BF122:BF385)),2)*F33,2)</f>
        <v>0</v>
      </c>
      <c r="N33" s="25"/>
      <c r="O33" s="25"/>
      <c r="P33" s="25"/>
      <c r="Q33" s="25"/>
      <c r="R33" s="61"/>
    </row>
    <row r="34" s="1" customFormat="1" ht="14.45" hidden="1" customHeight="1" spans="2:18">
      <c r="B34" s="24"/>
      <c r="C34" s="25"/>
      <c r="D34" s="25"/>
      <c r="E34" s="34" t="s">
        <v>46</v>
      </c>
      <c r="F34" s="35">
        <v>0.21</v>
      </c>
      <c r="G34" s="36" t="s">
        <v>44</v>
      </c>
      <c r="H34" s="37">
        <f>ROUND((SUM(BG103:BG104)+SUM(BG122:BG385)),2)</f>
        <v>0</v>
      </c>
      <c r="I34" s="25"/>
      <c r="J34" s="25"/>
      <c r="K34" s="25"/>
      <c r="L34" s="25"/>
      <c r="M34" s="37">
        <v>0</v>
      </c>
      <c r="N34" s="25"/>
      <c r="O34" s="25"/>
      <c r="P34" s="25"/>
      <c r="Q34" s="25"/>
      <c r="R34" s="61"/>
    </row>
    <row r="35" s="1" customFormat="1" ht="14.45" hidden="1" customHeight="1" spans="2:18">
      <c r="B35" s="24"/>
      <c r="C35" s="25"/>
      <c r="D35" s="25"/>
      <c r="E35" s="34" t="s">
        <v>47</v>
      </c>
      <c r="F35" s="35">
        <v>0.15</v>
      </c>
      <c r="G35" s="36" t="s">
        <v>44</v>
      </c>
      <c r="H35" s="37">
        <f>ROUND((SUM(BH103:BH104)+SUM(BH122:BH385)),2)</f>
        <v>0</v>
      </c>
      <c r="I35" s="25"/>
      <c r="J35" s="25"/>
      <c r="K35" s="25"/>
      <c r="L35" s="25"/>
      <c r="M35" s="37">
        <v>0</v>
      </c>
      <c r="N35" s="25"/>
      <c r="O35" s="25"/>
      <c r="P35" s="25"/>
      <c r="Q35" s="25"/>
      <c r="R35" s="61"/>
    </row>
    <row r="36" s="1" customFormat="1" ht="14.45" hidden="1" customHeight="1" spans="2:18">
      <c r="B36" s="24"/>
      <c r="C36" s="25"/>
      <c r="D36" s="25"/>
      <c r="E36" s="34" t="s">
        <v>48</v>
      </c>
      <c r="F36" s="35">
        <v>0</v>
      </c>
      <c r="G36" s="36" t="s">
        <v>44</v>
      </c>
      <c r="H36" s="37">
        <f>ROUND((SUM(BI103:BI104)+SUM(BI122:BI385)),2)</f>
        <v>0</v>
      </c>
      <c r="I36" s="25"/>
      <c r="J36" s="25"/>
      <c r="K36" s="25"/>
      <c r="L36" s="25"/>
      <c r="M36" s="37">
        <v>0</v>
      </c>
      <c r="N36" s="25"/>
      <c r="O36" s="25"/>
      <c r="P36" s="25"/>
      <c r="Q36" s="25"/>
      <c r="R36" s="61"/>
    </row>
    <row r="37" s="1" customFormat="1" ht="6.95" customHeight="1" spans="2:18">
      <c r="B37" s="24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61"/>
    </row>
    <row r="38" s="1" customFormat="1" ht="25.35" customHeight="1" spans="2:18">
      <c r="B38" s="24"/>
      <c r="C38" s="38"/>
      <c r="D38" s="39" t="s">
        <v>49</v>
      </c>
      <c r="E38" s="40"/>
      <c r="F38" s="40"/>
      <c r="G38" s="41" t="s">
        <v>50</v>
      </c>
      <c r="H38" s="42" t="s">
        <v>51</v>
      </c>
      <c r="I38" s="40"/>
      <c r="J38" s="40"/>
      <c r="K38" s="40"/>
      <c r="L38" s="54">
        <f>SUM(M30:M36)</f>
        <v>0</v>
      </c>
      <c r="M38" s="54"/>
      <c r="N38" s="54"/>
      <c r="O38" s="54"/>
      <c r="P38" s="55"/>
      <c r="Q38" s="38"/>
      <c r="R38" s="61"/>
    </row>
    <row r="39" s="1" customFormat="1" ht="14.45" customHeight="1" spans="2:18"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61"/>
    </row>
    <row r="40" s="1" customFormat="1" ht="14.45" customHeight="1" spans="2:18">
      <c r="B40" s="24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61"/>
    </row>
    <row r="41" spans="2:18">
      <c r="B41" s="18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59"/>
    </row>
    <row r="42" spans="2:18">
      <c r="B42" s="18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59"/>
    </row>
    <row r="43" spans="2:18">
      <c r="B43" s="18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59"/>
    </row>
    <row r="44" spans="2:18">
      <c r="B44" s="18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59"/>
    </row>
    <row r="45" spans="2:18">
      <c r="B45" s="18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59"/>
    </row>
    <row r="46" spans="2:18">
      <c r="B46" s="18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59"/>
    </row>
    <row r="47" spans="2:18">
      <c r="B47" s="18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59"/>
    </row>
    <row r="48" spans="2:18">
      <c r="B48" s="18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59"/>
    </row>
    <row r="49" spans="2:18">
      <c r="B49" s="18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59"/>
    </row>
    <row r="50" s="1" customFormat="1" ht="15" spans="2:18">
      <c r="B50" s="24"/>
      <c r="C50" s="25"/>
      <c r="D50" s="43" t="s">
        <v>52</v>
      </c>
      <c r="E50" s="30"/>
      <c r="F50" s="30"/>
      <c r="G50" s="30"/>
      <c r="H50" s="44"/>
      <c r="I50" s="25"/>
      <c r="J50" s="43" t="s">
        <v>53</v>
      </c>
      <c r="K50" s="30"/>
      <c r="L50" s="30"/>
      <c r="M50" s="30"/>
      <c r="N50" s="30"/>
      <c r="O50" s="30"/>
      <c r="P50" s="44"/>
      <c r="Q50" s="25"/>
      <c r="R50" s="61"/>
    </row>
    <row r="51" spans="2:18">
      <c r="B51" s="18"/>
      <c r="C51" s="21"/>
      <c r="D51" s="45"/>
      <c r="E51" s="21"/>
      <c r="F51" s="21"/>
      <c r="G51" s="21"/>
      <c r="H51" s="46"/>
      <c r="I51" s="21"/>
      <c r="J51" s="45"/>
      <c r="K51" s="21"/>
      <c r="L51" s="21"/>
      <c r="M51" s="21"/>
      <c r="N51" s="21"/>
      <c r="O51" s="21"/>
      <c r="P51" s="46"/>
      <c r="Q51" s="21"/>
      <c r="R51" s="59"/>
    </row>
    <row r="52" spans="2:18">
      <c r="B52" s="18"/>
      <c r="C52" s="21"/>
      <c r="D52" s="45"/>
      <c r="E52" s="21"/>
      <c r="F52" s="21"/>
      <c r="G52" s="21"/>
      <c r="H52" s="46"/>
      <c r="I52" s="21"/>
      <c r="J52" s="45"/>
      <c r="K52" s="21"/>
      <c r="L52" s="21"/>
      <c r="M52" s="21"/>
      <c r="N52" s="21"/>
      <c r="O52" s="21"/>
      <c r="P52" s="46"/>
      <c r="Q52" s="21"/>
      <c r="R52" s="59"/>
    </row>
    <row r="53" spans="2:18">
      <c r="B53" s="18"/>
      <c r="C53" s="21"/>
      <c r="D53" s="45"/>
      <c r="E53" s="21"/>
      <c r="F53" s="21"/>
      <c r="G53" s="21"/>
      <c r="H53" s="46"/>
      <c r="I53" s="21"/>
      <c r="J53" s="45"/>
      <c r="K53" s="21"/>
      <c r="L53" s="21"/>
      <c r="M53" s="21"/>
      <c r="N53" s="21"/>
      <c r="O53" s="21"/>
      <c r="P53" s="46"/>
      <c r="Q53" s="21"/>
      <c r="R53" s="59"/>
    </row>
    <row r="54" spans="2:18">
      <c r="B54" s="18"/>
      <c r="C54" s="21"/>
      <c r="D54" s="45"/>
      <c r="E54" s="21"/>
      <c r="F54" s="21"/>
      <c r="G54" s="21"/>
      <c r="H54" s="46"/>
      <c r="I54" s="21"/>
      <c r="J54" s="45"/>
      <c r="K54" s="21"/>
      <c r="L54" s="21"/>
      <c r="M54" s="21"/>
      <c r="N54" s="21"/>
      <c r="O54" s="21"/>
      <c r="P54" s="46"/>
      <c r="Q54" s="21"/>
      <c r="R54" s="59"/>
    </row>
    <row r="55" spans="2:18">
      <c r="B55" s="18"/>
      <c r="C55" s="21"/>
      <c r="D55" s="45"/>
      <c r="E55" s="21"/>
      <c r="F55" s="21"/>
      <c r="G55" s="21"/>
      <c r="H55" s="46"/>
      <c r="I55" s="21"/>
      <c r="J55" s="45"/>
      <c r="K55" s="21"/>
      <c r="L55" s="21"/>
      <c r="M55" s="21"/>
      <c r="N55" s="21"/>
      <c r="O55" s="21"/>
      <c r="P55" s="46"/>
      <c r="Q55" s="21"/>
      <c r="R55" s="59"/>
    </row>
    <row r="56" spans="2:18">
      <c r="B56" s="18"/>
      <c r="C56" s="21"/>
      <c r="D56" s="45"/>
      <c r="E56" s="21"/>
      <c r="F56" s="21"/>
      <c r="G56" s="21"/>
      <c r="H56" s="46"/>
      <c r="I56" s="21"/>
      <c r="J56" s="45"/>
      <c r="K56" s="21"/>
      <c r="L56" s="21"/>
      <c r="M56" s="21"/>
      <c r="N56" s="21"/>
      <c r="O56" s="21"/>
      <c r="P56" s="46"/>
      <c r="Q56" s="21"/>
      <c r="R56" s="59"/>
    </row>
    <row r="57" spans="2:18">
      <c r="B57" s="18"/>
      <c r="C57" s="21"/>
      <c r="D57" s="45"/>
      <c r="E57" s="21"/>
      <c r="F57" s="21"/>
      <c r="G57" s="21"/>
      <c r="H57" s="46"/>
      <c r="I57" s="21"/>
      <c r="J57" s="45"/>
      <c r="K57" s="21"/>
      <c r="L57" s="21"/>
      <c r="M57" s="21"/>
      <c r="N57" s="21"/>
      <c r="O57" s="21"/>
      <c r="P57" s="46"/>
      <c r="Q57" s="21"/>
      <c r="R57" s="59"/>
    </row>
    <row r="58" spans="2:18">
      <c r="B58" s="18"/>
      <c r="C58" s="21"/>
      <c r="D58" s="45"/>
      <c r="E58" s="21"/>
      <c r="F58" s="21"/>
      <c r="G58" s="21"/>
      <c r="H58" s="46"/>
      <c r="I58" s="21"/>
      <c r="J58" s="45"/>
      <c r="K58" s="21"/>
      <c r="L58" s="21"/>
      <c r="M58" s="21"/>
      <c r="N58" s="21"/>
      <c r="O58" s="21"/>
      <c r="P58" s="46"/>
      <c r="Q58" s="21"/>
      <c r="R58" s="59"/>
    </row>
    <row r="59" s="1" customFormat="1" ht="15" spans="2:18">
      <c r="B59" s="24"/>
      <c r="C59" s="25"/>
      <c r="D59" s="47" t="s">
        <v>54</v>
      </c>
      <c r="E59" s="48"/>
      <c r="F59" s="48"/>
      <c r="G59" s="49" t="s">
        <v>55</v>
      </c>
      <c r="H59" s="50"/>
      <c r="I59" s="25"/>
      <c r="J59" s="47" t="s">
        <v>54</v>
      </c>
      <c r="K59" s="48"/>
      <c r="L59" s="48"/>
      <c r="M59" s="48"/>
      <c r="N59" s="49" t="s">
        <v>55</v>
      </c>
      <c r="O59" s="48"/>
      <c r="P59" s="50"/>
      <c r="Q59" s="25"/>
      <c r="R59" s="61"/>
    </row>
    <row r="60" spans="2:18">
      <c r="B60" s="18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59"/>
    </row>
    <row r="61" s="1" customFormat="1" ht="15" spans="2:18">
      <c r="B61" s="24"/>
      <c r="C61" s="25"/>
      <c r="D61" s="43" t="s">
        <v>56</v>
      </c>
      <c r="E61" s="30"/>
      <c r="F61" s="30"/>
      <c r="G61" s="30"/>
      <c r="H61" s="44"/>
      <c r="I61" s="25"/>
      <c r="J61" s="43" t="s">
        <v>57</v>
      </c>
      <c r="K61" s="30"/>
      <c r="L61" s="30"/>
      <c r="M61" s="30"/>
      <c r="N61" s="30"/>
      <c r="O61" s="30"/>
      <c r="P61" s="44"/>
      <c r="Q61" s="25"/>
      <c r="R61" s="61"/>
    </row>
    <row r="62" spans="2:18">
      <c r="B62" s="18"/>
      <c r="C62" s="21"/>
      <c r="D62" s="45"/>
      <c r="E62" s="21"/>
      <c r="F62" s="21"/>
      <c r="G62" s="21"/>
      <c r="H62" s="46"/>
      <c r="I62" s="21"/>
      <c r="J62" s="45"/>
      <c r="K62" s="21"/>
      <c r="L62" s="21"/>
      <c r="M62" s="21"/>
      <c r="N62" s="21"/>
      <c r="O62" s="21"/>
      <c r="P62" s="46"/>
      <c r="Q62" s="21"/>
      <c r="R62" s="59"/>
    </row>
    <row r="63" spans="2:18">
      <c r="B63" s="18"/>
      <c r="C63" s="21"/>
      <c r="D63" s="45"/>
      <c r="E63" s="21"/>
      <c r="F63" s="21"/>
      <c r="G63" s="21"/>
      <c r="H63" s="46"/>
      <c r="I63" s="21"/>
      <c r="J63" s="45"/>
      <c r="K63" s="21"/>
      <c r="L63" s="21"/>
      <c r="M63" s="21"/>
      <c r="N63" s="21"/>
      <c r="O63" s="21"/>
      <c r="P63" s="46"/>
      <c r="Q63" s="21"/>
      <c r="R63" s="59"/>
    </row>
    <row r="64" spans="2:18">
      <c r="B64" s="18"/>
      <c r="C64" s="21"/>
      <c r="D64" s="45"/>
      <c r="E64" s="21"/>
      <c r="F64" s="21"/>
      <c r="G64" s="21"/>
      <c r="H64" s="46"/>
      <c r="I64" s="21"/>
      <c r="J64" s="45"/>
      <c r="K64" s="21"/>
      <c r="L64" s="21"/>
      <c r="M64" s="21"/>
      <c r="N64" s="21"/>
      <c r="O64" s="21"/>
      <c r="P64" s="46"/>
      <c r="Q64" s="21"/>
      <c r="R64" s="59"/>
    </row>
    <row r="65" spans="2:18">
      <c r="B65" s="18"/>
      <c r="C65" s="21"/>
      <c r="D65" s="45"/>
      <c r="E65" s="21"/>
      <c r="F65" s="21"/>
      <c r="G65" s="21"/>
      <c r="H65" s="46"/>
      <c r="I65" s="21"/>
      <c r="J65" s="45"/>
      <c r="K65" s="21"/>
      <c r="L65" s="21"/>
      <c r="M65" s="21"/>
      <c r="N65" s="21"/>
      <c r="O65" s="21"/>
      <c r="P65" s="46"/>
      <c r="Q65" s="21"/>
      <c r="R65" s="59"/>
    </row>
    <row r="66" spans="2:18">
      <c r="B66" s="18"/>
      <c r="C66" s="21"/>
      <c r="D66" s="45"/>
      <c r="E66" s="21"/>
      <c r="F66" s="21"/>
      <c r="G66" s="21"/>
      <c r="H66" s="46"/>
      <c r="I66" s="21"/>
      <c r="J66" s="45"/>
      <c r="K66" s="21"/>
      <c r="L66" s="21"/>
      <c r="M66" s="21"/>
      <c r="N66" s="21"/>
      <c r="O66" s="21"/>
      <c r="P66" s="46"/>
      <c r="Q66" s="21"/>
      <c r="R66" s="59"/>
    </row>
    <row r="67" spans="2:18">
      <c r="B67" s="18"/>
      <c r="C67" s="21"/>
      <c r="D67" s="45"/>
      <c r="E67" s="21"/>
      <c r="F67" s="21"/>
      <c r="G67" s="21"/>
      <c r="H67" s="46"/>
      <c r="I67" s="21"/>
      <c r="J67" s="45"/>
      <c r="K67" s="21"/>
      <c r="L67" s="21"/>
      <c r="M67" s="21"/>
      <c r="N67" s="21"/>
      <c r="O67" s="21"/>
      <c r="P67" s="46"/>
      <c r="Q67" s="21"/>
      <c r="R67" s="59"/>
    </row>
    <row r="68" spans="2:18">
      <c r="B68" s="18"/>
      <c r="C68" s="21"/>
      <c r="D68" s="45"/>
      <c r="E68" s="21"/>
      <c r="F68" s="21"/>
      <c r="G68" s="21"/>
      <c r="H68" s="46"/>
      <c r="I68" s="21"/>
      <c r="J68" s="45"/>
      <c r="K68" s="21"/>
      <c r="L68" s="21"/>
      <c r="M68" s="21"/>
      <c r="N68" s="21"/>
      <c r="O68" s="21"/>
      <c r="P68" s="46"/>
      <c r="Q68" s="21"/>
      <c r="R68" s="59"/>
    </row>
    <row r="69" spans="2:18">
      <c r="B69" s="18"/>
      <c r="C69" s="21"/>
      <c r="D69" s="45"/>
      <c r="E69" s="21"/>
      <c r="F69" s="21"/>
      <c r="G69" s="21"/>
      <c r="H69" s="46"/>
      <c r="I69" s="21"/>
      <c r="J69" s="45"/>
      <c r="K69" s="21"/>
      <c r="L69" s="21"/>
      <c r="M69" s="21"/>
      <c r="N69" s="21"/>
      <c r="O69" s="21"/>
      <c r="P69" s="46"/>
      <c r="Q69" s="21"/>
      <c r="R69" s="59"/>
    </row>
    <row r="70" s="1" customFormat="1" ht="15" spans="2:18">
      <c r="B70" s="24"/>
      <c r="C70" s="25"/>
      <c r="D70" s="47" t="s">
        <v>54</v>
      </c>
      <c r="E70" s="48"/>
      <c r="F70" s="48"/>
      <c r="G70" s="49" t="s">
        <v>55</v>
      </c>
      <c r="H70" s="50"/>
      <c r="I70" s="25"/>
      <c r="J70" s="47" t="s">
        <v>54</v>
      </c>
      <c r="K70" s="48"/>
      <c r="L70" s="48"/>
      <c r="M70" s="48"/>
      <c r="N70" s="49" t="s">
        <v>55</v>
      </c>
      <c r="O70" s="48"/>
      <c r="P70" s="50"/>
      <c r="Q70" s="25"/>
      <c r="R70" s="61"/>
    </row>
    <row r="71" s="1" customFormat="1" ht="14.45" customHeight="1" spans="2:18"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111"/>
    </row>
    <row r="75" s="1" customFormat="1" ht="6.95" customHeight="1" spans="2:18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112"/>
    </row>
    <row r="76" s="1" customFormat="1" ht="36.95" customHeight="1" spans="2:18">
      <c r="B76" s="24"/>
      <c r="C76" s="19" t="s">
        <v>101</v>
      </c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61"/>
    </row>
    <row r="77" s="1" customFormat="1" ht="6.95" customHeight="1" spans="2:18">
      <c r="B77" s="24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61"/>
    </row>
    <row r="78" s="1" customFormat="1" ht="30" customHeight="1" spans="2:18">
      <c r="B78" s="24"/>
      <c r="C78" s="22" t="s">
        <v>17</v>
      </c>
      <c r="D78" s="25"/>
      <c r="E78" s="25"/>
      <c r="F78" s="23" t="str">
        <f t="shared" ref="F78:F81" si="0">F6</f>
        <v>M u čp. 59 - Dubnice</v>
      </c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5"/>
      <c r="R78" s="61"/>
    </row>
    <row r="79" s="1" customFormat="1" ht="36.95" customHeight="1" spans="2:18">
      <c r="B79" s="24"/>
      <c r="C79" s="67" t="s">
        <v>96</v>
      </c>
      <c r="D79" s="25"/>
      <c r="E79" s="25"/>
      <c r="F79" s="68" t="str">
        <f t="shared" si="0"/>
        <v>1-2017 - M u čp. 59 - Dubnice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61"/>
    </row>
    <row r="80" s="1" customFormat="1" ht="6.95" customHeight="1" spans="2:18">
      <c r="B80" s="24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61"/>
    </row>
    <row r="81" s="1" customFormat="1" ht="18" customHeight="1" spans="2:18">
      <c r="B81" s="24"/>
      <c r="C81" s="22" t="s">
        <v>23</v>
      </c>
      <c r="D81" s="25"/>
      <c r="E81" s="25"/>
      <c r="F81" s="28" t="str">
        <f t="shared" si="0"/>
        <v> </v>
      </c>
      <c r="G81" s="25"/>
      <c r="H81" s="25"/>
      <c r="I81" s="25"/>
      <c r="J81" s="25"/>
      <c r="K81" s="22" t="s">
        <v>25</v>
      </c>
      <c r="L81" s="25"/>
      <c r="M81" s="51" t="str">
        <f>IF(O9="","",O9)</f>
        <v>26. 2. 2017</v>
      </c>
      <c r="N81" s="51"/>
      <c r="O81" s="51"/>
      <c r="P81" s="51"/>
      <c r="Q81" s="25"/>
      <c r="R81" s="61"/>
    </row>
    <row r="82" s="1" customFormat="1" ht="6.95" customHeight="1" spans="2:18">
      <c r="B82" s="24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61"/>
    </row>
    <row r="83" s="1" customFormat="1" ht="15" spans="2:18">
      <c r="B83" s="24"/>
      <c r="C83" s="22" t="s">
        <v>29</v>
      </c>
      <c r="D83" s="25"/>
      <c r="E83" s="25"/>
      <c r="F83" s="28" t="str">
        <f>E12</f>
        <v> </v>
      </c>
      <c r="G83" s="25"/>
      <c r="H83" s="25"/>
      <c r="I83" s="25"/>
      <c r="J83" s="25"/>
      <c r="K83" s="22" t="s">
        <v>33</v>
      </c>
      <c r="L83" s="25"/>
      <c r="M83" s="28" t="str">
        <f>E18</f>
        <v>KH Mosty, Česká Lípa</v>
      </c>
      <c r="N83" s="28"/>
      <c r="O83" s="28"/>
      <c r="P83" s="28"/>
      <c r="Q83" s="28"/>
      <c r="R83" s="61"/>
    </row>
    <row r="84" s="1" customFormat="1" ht="14.45" customHeight="1" spans="2:18">
      <c r="B84" s="24"/>
      <c r="C84" s="22" t="s">
        <v>32</v>
      </c>
      <c r="D84" s="25"/>
      <c r="E84" s="25"/>
      <c r="F84" s="28" t="str">
        <f>IF(E15="","",E15)</f>
        <v> </v>
      </c>
      <c r="G84" s="25"/>
      <c r="H84" s="25"/>
      <c r="I84" s="25"/>
      <c r="J84" s="25"/>
      <c r="K84" s="22" t="s">
        <v>36</v>
      </c>
      <c r="L84" s="25"/>
      <c r="M84" s="28" t="str">
        <f>E21</f>
        <v>KH Mosty</v>
      </c>
      <c r="N84" s="28"/>
      <c r="O84" s="28"/>
      <c r="P84" s="28"/>
      <c r="Q84" s="28"/>
      <c r="R84" s="61"/>
    </row>
    <row r="85" s="1" customFormat="1" ht="10.35" customHeight="1" spans="2:18">
      <c r="B85" s="24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61"/>
    </row>
    <row r="86" s="1" customFormat="1" ht="29.25" customHeight="1" spans="2:18">
      <c r="B86" s="24"/>
      <c r="C86" s="69" t="s">
        <v>102</v>
      </c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69" t="s">
        <v>103</v>
      </c>
      <c r="O86" s="38"/>
      <c r="P86" s="38"/>
      <c r="Q86" s="38"/>
      <c r="R86" s="61"/>
    </row>
    <row r="87" s="1" customFormat="1" ht="10.35" customHeight="1" spans="2:18">
      <c r="B87" s="24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61"/>
    </row>
    <row r="88" s="1" customFormat="1" ht="29.25" customHeight="1" spans="2:47">
      <c r="B88" s="24"/>
      <c r="C88" s="70" t="s">
        <v>104</v>
      </c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95">
        <f t="shared" ref="N88:N90" si="1">N122</f>
        <v>0</v>
      </c>
      <c r="O88" s="96"/>
      <c r="P88" s="96"/>
      <c r="Q88" s="96"/>
      <c r="R88" s="61"/>
      <c r="AU88" s="62" t="s">
        <v>105</v>
      </c>
    </row>
    <row r="89" s="2" customFormat="1" ht="24.95" customHeight="1" spans="2:18">
      <c r="B89" s="71"/>
      <c r="C89" s="72"/>
      <c r="D89" s="73" t="s">
        <v>106</v>
      </c>
      <c r="E89" s="72"/>
      <c r="F89" s="72"/>
      <c r="G89" s="72"/>
      <c r="H89" s="72"/>
      <c r="I89" s="72"/>
      <c r="J89" s="72"/>
      <c r="K89" s="72"/>
      <c r="L89" s="72"/>
      <c r="M89" s="72"/>
      <c r="N89" s="97">
        <f t="shared" si="1"/>
        <v>0</v>
      </c>
      <c r="O89" s="72"/>
      <c r="P89" s="72"/>
      <c r="Q89" s="72"/>
      <c r="R89" s="113"/>
    </row>
    <row r="90" s="3" customFormat="1" ht="19.9" customHeight="1" spans="2:18">
      <c r="B90" s="74"/>
      <c r="C90" s="75"/>
      <c r="D90" s="76" t="s">
        <v>107</v>
      </c>
      <c r="E90" s="75"/>
      <c r="F90" s="75"/>
      <c r="G90" s="75"/>
      <c r="H90" s="75"/>
      <c r="I90" s="75"/>
      <c r="J90" s="75"/>
      <c r="K90" s="75"/>
      <c r="L90" s="75"/>
      <c r="M90" s="75"/>
      <c r="N90" s="98">
        <f t="shared" si="1"/>
        <v>0</v>
      </c>
      <c r="O90" s="75"/>
      <c r="P90" s="75"/>
      <c r="Q90" s="75"/>
      <c r="R90" s="114"/>
    </row>
    <row r="91" s="3" customFormat="1" ht="19.9" customHeight="1" spans="2:18">
      <c r="B91" s="74"/>
      <c r="C91" s="75"/>
      <c r="D91" s="76" t="s">
        <v>108</v>
      </c>
      <c r="E91" s="75"/>
      <c r="F91" s="75"/>
      <c r="G91" s="75"/>
      <c r="H91" s="75"/>
      <c r="I91" s="75"/>
      <c r="J91" s="75"/>
      <c r="K91" s="75"/>
      <c r="L91" s="75"/>
      <c r="M91" s="75"/>
      <c r="N91" s="98">
        <f>N169</f>
        <v>0</v>
      </c>
      <c r="O91" s="75"/>
      <c r="P91" s="75"/>
      <c r="Q91" s="75"/>
      <c r="R91" s="114"/>
    </row>
    <row r="92" s="3" customFormat="1" ht="19.9" customHeight="1" spans="2:18">
      <c r="B92" s="74"/>
      <c r="C92" s="75"/>
      <c r="D92" s="76" t="s">
        <v>109</v>
      </c>
      <c r="E92" s="75"/>
      <c r="F92" s="75"/>
      <c r="G92" s="75"/>
      <c r="H92" s="75"/>
      <c r="I92" s="75"/>
      <c r="J92" s="75"/>
      <c r="K92" s="75"/>
      <c r="L92" s="75"/>
      <c r="M92" s="75"/>
      <c r="N92" s="98">
        <f>N192</f>
        <v>0</v>
      </c>
      <c r="O92" s="75"/>
      <c r="P92" s="75"/>
      <c r="Q92" s="75"/>
      <c r="R92" s="114"/>
    </row>
    <row r="93" s="3" customFormat="1" ht="19.9" customHeight="1" spans="2:18">
      <c r="B93" s="74"/>
      <c r="C93" s="75"/>
      <c r="D93" s="76" t="s">
        <v>110</v>
      </c>
      <c r="E93" s="75"/>
      <c r="F93" s="75"/>
      <c r="G93" s="75"/>
      <c r="H93" s="75"/>
      <c r="I93" s="75"/>
      <c r="J93" s="75"/>
      <c r="K93" s="75"/>
      <c r="L93" s="75"/>
      <c r="M93" s="75"/>
      <c r="N93" s="98">
        <f>N235</f>
        <v>0</v>
      </c>
      <c r="O93" s="75"/>
      <c r="P93" s="75"/>
      <c r="Q93" s="75"/>
      <c r="R93" s="114"/>
    </row>
    <row r="94" s="3" customFormat="1" ht="19.9" customHeight="1" spans="2:18">
      <c r="B94" s="74"/>
      <c r="C94" s="75"/>
      <c r="D94" s="76" t="s">
        <v>111</v>
      </c>
      <c r="E94" s="75"/>
      <c r="F94" s="75"/>
      <c r="G94" s="75"/>
      <c r="H94" s="75"/>
      <c r="I94" s="75"/>
      <c r="J94" s="75"/>
      <c r="K94" s="75"/>
      <c r="L94" s="75"/>
      <c r="M94" s="75"/>
      <c r="N94" s="98">
        <f>N269</f>
        <v>0</v>
      </c>
      <c r="O94" s="75"/>
      <c r="P94" s="75"/>
      <c r="Q94" s="75"/>
      <c r="R94" s="114"/>
    </row>
    <row r="95" s="3" customFormat="1" ht="19.9" customHeight="1" spans="2:18">
      <c r="B95" s="74"/>
      <c r="C95" s="75"/>
      <c r="D95" s="76" t="s">
        <v>112</v>
      </c>
      <c r="E95" s="75"/>
      <c r="F95" s="75"/>
      <c r="G95" s="75"/>
      <c r="H95" s="75"/>
      <c r="I95" s="75"/>
      <c r="J95" s="75"/>
      <c r="K95" s="75"/>
      <c r="L95" s="75"/>
      <c r="M95" s="75"/>
      <c r="N95" s="98">
        <f>N282</f>
        <v>0</v>
      </c>
      <c r="O95" s="75"/>
      <c r="P95" s="75"/>
      <c r="Q95" s="75"/>
      <c r="R95" s="114"/>
    </row>
    <row r="96" s="3" customFormat="1" ht="14.85" customHeight="1" spans="2:18">
      <c r="B96" s="74"/>
      <c r="C96" s="75"/>
      <c r="D96" s="76" t="s">
        <v>113</v>
      </c>
      <c r="E96" s="75"/>
      <c r="F96" s="75"/>
      <c r="G96" s="75"/>
      <c r="H96" s="75"/>
      <c r="I96" s="75"/>
      <c r="J96" s="75"/>
      <c r="K96" s="75"/>
      <c r="L96" s="75"/>
      <c r="M96" s="75"/>
      <c r="N96" s="98">
        <f>N303</f>
        <v>0</v>
      </c>
      <c r="O96" s="75"/>
      <c r="P96" s="75"/>
      <c r="Q96" s="75"/>
      <c r="R96" s="114"/>
    </row>
    <row r="97" s="2" customFormat="1" ht="24.95" customHeight="1" spans="2:18">
      <c r="B97" s="71"/>
      <c r="C97" s="72"/>
      <c r="D97" s="73" t="s">
        <v>114</v>
      </c>
      <c r="E97" s="72"/>
      <c r="F97" s="72"/>
      <c r="G97" s="72"/>
      <c r="H97" s="72"/>
      <c r="I97" s="72"/>
      <c r="J97" s="72"/>
      <c r="K97" s="72"/>
      <c r="L97" s="72"/>
      <c r="M97" s="72"/>
      <c r="N97" s="97">
        <f>N317</f>
        <v>0</v>
      </c>
      <c r="O97" s="72"/>
      <c r="P97" s="72"/>
      <c r="Q97" s="72"/>
      <c r="R97" s="113"/>
    </row>
    <row r="98" s="3" customFormat="1" ht="19.9" customHeight="1" spans="2:18">
      <c r="B98" s="74"/>
      <c r="C98" s="75"/>
      <c r="D98" s="76" t="s">
        <v>115</v>
      </c>
      <c r="E98" s="75"/>
      <c r="F98" s="75"/>
      <c r="G98" s="75"/>
      <c r="H98" s="75"/>
      <c r="I98" s="75"/>
      <c r="J98" s="75"/>
      <c r="K98" s="75"/>
      <c r="L98" s="75"/>
      <c r="M98" s="75"/>
      <c r="N98" s="98">
        <f>N318</f>
        <v>0</v>
      </c>
      <c r="O98" s="75"/>
      <c r="P98" s="75"/>
      <c r="Q98" s="75"/>
      <c r="R98" s="114"/>
    </row>
    <row r="99" s="3" customFormat="1" ht="19.9" customHeight="1" spans="2:18">
      <c r="B99" s="74"/>
      <c r="C99" s="75"/>
      <c r="D99" s="76" t="s">
        <v>116</v>
      </c>
      <c r="E99" s="75"/>
      <c r="F99" s="75"/>
      <c r="G99" s="75"/>
      <c r="H99" s="75"/>
      <c r="I99" s="75"/>
      <c r="J99" s="75"/>
      <c r="K99" s="75"/>
      <c r="L99" s="75"/>
      <c r="M99" s="75"/>
      <c r="N99" s="98">
        <f>N350</f>
        <v>0</v>
      </c>
      <c r="O99" s="75"/>
      <c r="P99" s="75"/>
      <c r="Q99" s="75"/>
      <c r="R99" s="114"/>
    </row>
    <row r="100" s="2" customFormat="1" ht="24.95" customHeight="1" spans="2:18">
      <c r="B100" s="71"/>
      <c r="C100" s="72"/>
      <c r="D100" s="73" t="s">
        <v>117</v>
      </c>
      <c r="E100" s="72"/>
      <c r="F100" s="72"/>
      <c r="G100" s="72"/>
      <c r="H100" s="72"/>
      <c r="I100" s="72"/>
      <c r="J100" s="72"/>
      <c r="K100" s="72"/>
      <c r="L100" s="72"/>
      <c r="M100" s="72"/>
      <c r="N100" s="97">
        <f>N369</f>
        <v>0</v>
      </c>
      <c r="O100" s="72"/>
      <c r="P100" s="72"/>
      <c r="Q100" s="72"/>
      <c r="R100" s="113"/>
    </row>
    <row r="101" s="3" customFormat="1" ht="19.9" customHeight="1" spans="2:18">
      <c r="B101" s="74"/>
      <c r="C101" s="75"/>
      <c r="D101" s="76" t="s">
        <v>118</v>
      </c>
      <c r="E101" s="75"/>
      <c r="F101" s="75"/>
      <c r="G101" s="75"/>
      <c r="H101" s="75"/>
      <c r="I101" s="75"/>
      <c r="J101" s="75"/>
      <c r="K101" s="75"/>
      <c r="L101" s="75"/>
      <c r="M101" s="75"/>
      <c r="N101" s="98">
        <f>N370</f>
        <v>0</v>
      </c>
      <c r="O101" s="75"/>
      <c r="P101" s="75"/>
      <c r="Q101" s="75"/>
      <c r="R101" s="114"/>
    </row>
    <row r="102" s="1" customFormat="1" ht="21.75" customHeight="1" spans="2:18">
      <c r="B102" s="24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61"/>
    </row>
    <row r="103" s="1" customFormat="1" ht="29.25" customHeight="1" spans="2:21">
      <c r="B103" s="24"/>
      <c r="C103" s="70" t="s">
        <v>119</v>
      </c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96">
        <v>0</v>
      </c>
      <c r="O103" s="99"/>
      <c r="P103" s="99"/>
      <c r="Q103" s="99"/>
      <c r="R103" s="61"/>
      <c r="T103" s="115"/>
      <c r="U103" s="116" t="s">
        <v>42</v>
      </c>
    </row>
    <row r="104" s="1" customFormat="1" ht="18" customHeight="1" spans="2:18">
      <c r="B104" s="24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61"/>
    </row>
    <row r="105" s="1" customFormat="1" ht="29.25" customHeight="1" spans="2:18">
      <c r="B105" s="24"/>
      <c r="C105" s="77" t="s">
        <v>88</v>
      </c>
      <c r="D105" s="38"/>
      <c r="E105" s="38"/>
      <c r="F105" s="38"/>
      <c r="G105" s="38"/>
      <c r="H105" s="38"/>
      <c r="I105" s="38"/>
      <c r="J105" s="38"/>
      <c r="K105" s="38"/>
      <c r="L105" s="100">
        <v>0</v>
      </c>
      <c r="M105" s="100"/>
      <c r="N105" s="100"/>
      <c r="O105" s="100"/>
      <c r="P105" s="100"/>
      <c r="Q105" s="100"/>
      <c r="R105" s="61"/>
    </row>
    <row r="106" s="1" customFormat="1" ht="6.95" customHeight="1" spans="2:18"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111"/>
    </row>
    <row r="110" s="1" customFormat="1" ht="6.95" customHeight="1" spans="2:18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112"/>
    </row>
    <row r="111" s="1" customFormat="1" ht="36.95" customHeight="1" spans="2:18">
      <c r="B111" s="24"/>
      <c r="C111" s="19" t="s">
        <v>120</v>
      </c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61"/>
    </row>
    <row r="112" s="1" customFormat="1" ht="6.95" customHeight="1" spans="2:18">
      <c r="B112" s="24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61"/>
    </row>
    <row r="113" s="1" customFormat="1" ht="30" customHeight="1" spans="2:18">
      <c r="B113" s="24"/>
      <c r="C113" s="22" t="s">
        <v>17</v>
      </c>
      <c r="D113" s="25"/>
      <c r="E113" s="25"/>
      <c r="F113" s="23" t="str">
        <f t="shared" ref="F113:F116" si="2">F6</f>
        <v>M u čp. 59 - Dubnice</v>
      </c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5"/>
      <c r="R113" s="61"/>
    </row>
    <row r="114" s="1" customFormat="1" ht="36.95" customHeight="1" spans="2:18">
      <c r="B114" s="24"/>
      <c r="C114" s="67" t="s">
        <v>96</v>
      </c>
      <c r="D114" s="25"/>
      <c r="E114" s="25"/>
      <c r="F114" s="68" t="str">
        <f t="shared" si="2"/>
        <v>1-2017 - M u čp. 59 - Dubnice</v>
      </c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61"/>
    </row>
    <row r="115" s="1" customFormat="1" ht="6.95" customHeight="1" spans="2:18">
      <c r="B115" s="24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61"/>
    </row>
    <row r="116" s="1" customFormat="1" ht="18" customHeight="1" spans="2:18">
      <c r="B116" s="24"/>
      <c r="C116" s="22" t="s">
        <v>23</v>
      </c>
      <c r="D116" s="25"/>
      <c r="E116" s="25"/>
      <c r="F116" s="28" t="str">
        <f t="shared" si="2"/>
        <v> </v>
      </c>
      <c r="G116" s="25"/>
      <c r="H116" s="25"/>
      <c r="I116" s="25"/>
      <c r="J116" s="25"/>
      <c r="K116" s="22" t="s">
        <v>25</v>
      </c>
      <c r="L116" s="25"/>
      <c r="M116" s="51" t="str">
        <f>IF(O9="","",O9)</f>
        <v>26. 2. 2017</v>
      </c>
      <c r="N116" s="51"/>
      <c r="O116" s="51"/>
      <c r="P116" s="51"/>
      <c r="Q116" s="25"/>
      <c r="R116" s="61"/>
    </row>
    <row r="117" s="1" customFormat="1" ht="6.95" customHeight="1" spans="2:18">
      <c r="B117" s="24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61"/>
    </row>
    <row r="118" s="1" customFormat="1" ht="15" spans="2:18">
      <c r="B118" s="24"/>
      <c r="C118" s="22" t="s">
        <v>29</v>
      </c>
      <c r="D118" s="25"/>
      <c r="E118" s="25"/>
      <c r="F118" s="28" t="str">
        <f>E12</f>
        <v> </v>
      </c>
      <c r="G118" s="25"/>
      <c r="H118" s="25"/>
      <c r="I118" s="25"/>
      <c r="J118" s="25"/>
      <c r="K118" s="22" t="s">
        <v>33</v>
      </c>
      <c r="L118" s="25"/>
      <c r="M118" s="28" t="str">
        <f>E18</f>
        <v>KH Mosty, Česká Lípa</v>
      </c>
      <c r="N118" s="28"/>
      <c r="O118" s="28"/>
      <c r="P118" s="28"/>
      <c r="Q118" s="28"/>
      <c r="R118" s="61"/>
    </row>
    <row r="119" s="1" customFormat="1" ht="14.45" customHeight="1" spans="2:18">
      <c r="B119" s="24"/>
      <c r="C119" s="22" t="s">
        <v>32</v>
      </c>
      <c r="D119" s="25"/>
      <c r="E119" s="25"/>
      <c r="F119" s="28" t="str">
        <f>IF(E15="","",E15)</f>
        <v> </v>
      </c>
      <c r="G119" s="25"/>
      <c r="H119" s="25"/>
      <c r="I119" s="25"/>
      <c r="J119" s="25"/>
      <c r="K119" s="22" t="s">
        <v>36</v>
      </c>
      <c r="L119" s="25"/>
      <c r="M119" s="28" t="str">
        <f>E21</f>
        <v>KH Mosty</v>
      </c>
      <c r="N119" s="28"/>
      <c r="O119" s="28"/>
      <c r="P119" s="28"/>
      <c r="Q119" s="28"/>
      <c r="R119" s="61"/>
    </row>
    <row r="120" s="1" customFormat="1" ht="10.35" customHeight="1" spans="2:18">
      <c r="B120" s="24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61"/>
    </row>
    <row r="121" s="4" customFormat="1" ht="29.25" customHeight="1" spans="2:27">
      <c r="B121" s="78"/>
      <c r="C121" s="79" t="s">
        <v>121</v>
      </c>
      <c r="D121" s="80" t="s">
        <v>122</v>
      </c>
      <c r="E121" s="80" t="s">
        <v>60</v>
      </c>
      <c r="F121" s="80" t="s">
        <v>123</v>
      </c>
      <c r="G121" s="80"/>
      <c r="H121" s="80"/>
      <c r="I121" s="80"/>
      <c r="J121" s="80" t="s">
        <v>124</v>
      </c>
      <c r="K121" s="80" t="s">
        <v>125</v>
      </c>
      <c r="L121" s="101" t="s">
        <v>126</v>
      </c>
      <c r="M121" s="101"/>
      <c r="N121" s="80" t="s">
        <v>103</v>
      </c>
      <c r="O121" s="80"/>
      <c r="P121" s="80"/>
      <c r="Q121" s="117"/>
      <c r="R121" s="118"/>
      <c r="T121" s="119" t="s">
        <v>127</v>
      </c>
      <c r="U121" s="120" t="s">
        <v>42</v>
      </c>
      <c r="V121" s="120" t="s">
        <v>128</v>
      </c>
      <c r="W121" s="120" t="s">
        <v>129</v>
      </c>
      <c r="X121" s="120" t="s">
        <v>130</v>
      </c>
      <c r="Y121" s="120" t="s">
        <v>131</v>
      </c>
      <c r="Z121" s="120" t="s">
        <v>132</v>
      </c>
      <c r="AA121" s="132" t="s">
        <v>133</v>
      </c>
    </row>
    <row r="122" s="1" customFormat="1" ht="29.25" customHeight="1" spans="2:63">
      <c r="B122" s="24"/>
      <c r="C122" s="81" t="s">
        <v>99</v>
      </c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102">
        <f t="shared" ref="N122:N124" si="3">BK122</f>
        <v>0</v>
      </c>
      <c r="O122" s="103"/>
      <c r="P122" s="103"/>
      <c r="Q122" s="103"/>
      <c r="R122" s="61"/>
      <c r="T122" s="121"/>
      <c r="U122" s="30"/>
      <c r="V122" s="30"/>
      <c r="W122" s="122">
        <f t="shared" ref="W122:AA122" si="4">W123+W317+W369</f>
        <v>51.43656</v>
      </c>
      <c r="X122" s="30"/>
      <c r="Y122" s="122">
        <f t="shared" si="4"/>
        <v>0.13964166</v>
      </c>
      <c r="Z122" s="30"/>
      <c r="AA122" s="133">
        <f t="shared" si="4"/>
        <v>12.292</v>
      </c>
      <c r="AT122" s="62" t="s">
        <v>77</v>
      </c>
      <c r="AU122" s="62" t="s">
        <v>105</v>
      </c>
      <c r="BK122" s="140">
        <f>BK123+BK317+BK369</f>
        <v>0</v>
      </c>
    </row>
    <row r="123" s="5" customFormat="1" ht="37.35" customHeight="1" spans="2:63">
      <c r="B123" s="82"/>
      <c r="C123" s="83"/>
      <c r="D123" s="84" t="s">
        <v>106</v>
      </c>
      <c r="E123" s="84"/>
      <c r="F123" s="84"/>
      <c r="G123" s="84"/>
      <c r="H123" s="84"/>
      <c r="I123" s="84"/>
      <c r="J123" s="84"/>
      <c r="K123" s="84"/>
      <c r="L123" s="84"/>
      <c r="M123" s="84"/>
      <c r="N123" s="104">
        <f t="shared" si="3"/>
        <v>0</v>
      </c>
      <c r="O123" s="97"/>
      <c r="P123" s="97"/>
      <c r="Q123" s="97"/>
      <c r="R123" s="123"/>
      <c r="T123" s="124"/>
      <c r="U123" s="83"/>
      <c r="V123" s="83"/>
      <c r="W123" s="125">
        <f t="shared" ref="W123:AA123" si="5">W124+W169+W192+W235+W269+W282</f>
        <v>45.85806</v>
      </c>
      <c r="X123" s="83"/>
      <c r="Y123" s="125">
        <f t="shared" si="5"/>
        <v>0.01587666</v>
      </c>
      <c r="Z123" s="83"/>
      <c r="AA123" s="134">
        <f t="shared" si="5"/>
        <v>12.288</v>
      </c>
      <c r="AR123" s="137" t="s">
        <v>22</v>
      </c>
      <c r="AT123" s="138" t="s">
        <v>77</v>
      </c>
      <c r="AU123" s="138" t="s">
        <v>78</v>
      </c>
      <c r="AY123" s="137" t="s">
        <v>134</v>
      </c>
      <c r="BK123" s="141">
        <f>BK124+BK169+BK192+BK235+BK269+BK282</f>
        <v>0</v>
      </c>
    </row>
    <row r="124" s="5" customFormat="1" ht="19.9" customHeight="1" spans="2:63">
      <c r="B124" s="82"/>
      <c r="C124" s="83"/>
      <c r="D124" s="85" t="s">
        <v>107</v>
      </c>
      <c r="E124" s="85"/>
      <c r="F124" s="85"/>
      <c r="G124" s="85"/>
      <c r="H124" s="85"/>
      <c r="I124" s="85"/>
      <c r="J124" s="85"/>
      <c r="K124" s="85"/>
      <c r="L124" s="85"/>
      <c r="M124" s="85"/>
      <c r="N124" s="105">
        <f t="shared" si="3"/>
        <v>0</v>
      </c>
      <c r="O124" s="106"/>
      <c r="P124" s="106"/>
      <c r="Q124" s="106"/>
      <c r="R124" s="123"/>
      <c r="T124" s="124"/>
      <c r="U124" s="83"/>
      <c r="V124" s="83"/>
      <c r="W124" s="125">
        <f t="shared" ref="W124:AA124" si="6">SUM(W125:W168)</f>
        <v>38.127</v>
      </c>
      <c r="X124" s="83"/>
      <c r="Y124" s="125">
        <f t="shared" si="6"/>
        <v>0.00576</v>
      </c>
      <c r="Z124" s="83"/>
      <c r="AA124" s="134">
        <f t="shared" si="6"/>
        <v>12.288</v>
      </c>
      <c r="AR124" s="137" t="s">
        <v>22</v>
      </c>
      <c r="AT124" s="138" t="s">
        <v>77</v>
      </c>
      <c r="AU124" s="138" t="s">
        <v>22</v>
      </c>
      <c r="AY124" s="137" t="s">
        <v>134</v>
      </c>
      <c r="BK124" s="141">
        <f>SUM(BK125:BK168)</f>
        <v>0</v>
      </c>
    </row>
    <row r="125" s="1" customFormat="1" ht="31.5" customHeight="1" spans="2:65">
      <c r="B125" s="86"/>
      <c r="C125" s="87" t="s">
        <v>22</v>
      </c>
      <c r="D125" s="87" t="s">
        <v>135</v>
      </c>
      <c r="E125" s="88" t="s">
        <v>136</v>
      </c>
      <c r="F125" s="89" t="s">
        <v>137</v>
      </c>
      <c r="G125" s="89"/>
      <c r="H125" s="89"/>
      <c r="I125" s="89"/>
      <c r="J125" s="107" t="s">
        <v>138</v>
      </c>
      <c r="K125" s="108">
        <v>35</v>
      </c>
      <c r="L125" s="109"/>
      <c r="M125" s="109"/>
      <c r="N125" s="109">
        <f t="shared" ref="N125:N127" si="7">ROUND(L125*K125,2)</f>
        <v>0</v>
      </c>
      <c r="O125" s="109"/>
      <c r="P125" s="109"/>
      <c r="Q125" s="109"/>
      <c r="R125" s="126"/>
      <c r="T125" s="127" t="s">
        <v>5</v>
      </c>
      <c r="U125" s="128" t="s">
        <v>43</v>
      </c>
      <c r="V125" s="129">
        <v>0</v>
      </c>
      <c r="W125" s="129">
        <f t="shared" ref="W125:W127" si="8">V125*K125</f>
        <v>0</v>
      </c>
      <c r="X125" s="129">
        <v>0</v>
      </c>
      <c r="Y125" s="129">
        <f t="shared" ref="Y125:Y127" si="9">X125*K125</f>
        <v>0</v>
      </c>
      <c r="Z125" s="129">
        <v>0</v>
      </c>
      <c r="AA125" s="135">
        <f t="shared" ref="AA125:AA127" si="10">Z125*K125</f>
        <v>0</v>
      </c>
      <c r="AR125" s="62" t="s">
        <v>139</v>
      </c>
      <c r="AT125" s="62" t="s">
        <v>135</v>
      </c>
      <c r="AU125" s="62" t="s">
        <v>94</v>
      </c>
      <c r="AY125" s="62" t="s">
        <v>134</v>
      </c>
      <c r="BE125" s="142">
        <f t="shared" ref="BE125:BE127" si="11">IF(U125="základní",N125,0)</f>
        <v>0</v>
      </c>
      <c r="BF125" s="142">
        <f t="shared" ref="BF125:BF127" si="12">IF(U125="snížená",N125,0)</f>
        <v>0</v>
      </c>
      <c r="BG125" s="142">
        <f t="shared" ref="BG125:BG127" si="13">IF(U125="zákl. přenesená",N125,0)</f>
        <v>0</v>
      </c>
      <c r="BH125" s="142">
        <f t="shared" ref="BH125:BH127" si="14">IF(U125="sníž. přenesená",N125,0)</f>
        <v>0</v>
      </c>
      <c r="BI125" s="142">
        <f t="shared" ref="BI125:BI127" si="15">IF(U125="nulová",N125,0)</f>
        <v>0</v>
      </c>
      <c r="BJ125" s="62" t="s">
        <v>22</v>
      </c>
      <c r="BK125" s="142">
        <f t="shared" ref="BK125:BK127" si="16">ROUND(L125*K125,2)</f>
        <v>0</v>
      </c>
      <c r="BL125" s="62" t="s">
        <v>139</v>
      </c>
      <c r="BM125" s="62" t="s">
        <v>140</v>
      </c>
    </row>
    <row r="126" s="1" customFormat="1" ht="31.5" customHeight="1" spans="2:65">
      <c r="B126" s="86"/>
      <c r="C126" s="87" t="s">
        <v>94</v>
      </c>
      <c r="D126" s="87" t="s">
        <v>135</v>
      </c>
      <c r="E126" s="88" t="s">
        <v>141</v>
      </c>
      <c r="F126" s="89" t="s">
        <v>142</v>
      </c>
      <c r="G126" s="89"/>
      <c r="H126" s="89"/>
      <c r="I126" s="89"/>
      <c r="J126" s="107" t="s">
        <v>143</v>
      </c>
      <c r="K126" s="108">
        <v>1</v>
      </c>
      <c r="L126" s="109"/>
      <c r="M126" s="109"/>
      <c r="N126" s="109">
        <f t="shared" si="7"/>
        <v>0</v>
      </c>
      <c r="O126" s="109"/>
      <c r="P126" s="109"/>
      <c r="Q126" s="109"/>
      <c r="R126" s="126"/>
      <c r="T126" s="127" t="s">
        <v>5</v>
      </c>
      <c r="U126" s="128" t="s">
        <v>43</v>
      </c>
      <c r="V126" s="129">
        <v>36.879</v>
      </c>
      <c r="W126" s="129">
        <f t="shared" si="8"/>
        <v>36.879</v>
      </c>
      <c r="X126" s="129">
        <v>0</v>
      </c>
      <c r="Y126" s="129">
        <f t="shared" si="9"/>
        <v>0</v>
      </c>
      <c r="Z126" s="129">
        <v>0</v>
      </c>
      <c r="AA126" s="135">
        <f t="shared" si="10"/>
        <v>0</v>
      </c>
      <c r="AR126" s="62" t="s">
        <v>139</v>
      </c>
      <c r="AT126" s="62" t="s">
        <v>135</v>
      </c>
      <c r="AU126" s="62" t="s">
        <v>94</v>
      </c>
      <c r="AY126" s="62" t="s">
        <v>134</v>
      </c>
      <c r="BE126" s="142">
        <f t="shared" si="11"/>
        <v>0</v>
      </c>
      <c r="BF126" s="142">
        <f t="shared" si="12"/>
        <v>0</v>
      </c>
      <c r="BG126" s="142">
        <f t="shared" si="13"/>
        <v>0</v>
      </c>
      <c r="BH126" s="142">
        <f t="shared" si="14"/>
        <v>0</v>
      </c>
      <c r="BI126" s="142">
        <f t="shared" si="15"/>
        <v>0</v>
      </c>
      <c r="BJ126" s="62" t="s">
        <v>22</v>
      </c>
      <c r="BK126" s="142">
        <f t="shared" si="16"/>
        <v>0</v>
      </c>
      <c r="BL126" s="62" t="s">
        <v>139</v>
      </c>
      <c r="BM126" s="62" t="s">
        <v>144</v>
      </c>
    </row>
    <row r="127" s="1" customFormat="1" ht="31.5" customHeight="1" spans="2:65">
      <c r="B127" s="86"/>
      <c r="C127" s="87" t="s">
        <v>145</v>
      </c>
      <c r="D127" s="87" t="s">
        <v>135</v>
      </c>
      <c r="E127" s="88" t="s">
        <v>146</v>
      </c>
      <c r="F127" s="89" t="s">
        <v>147</v>
      </c>
      <c r="G127" s="89"/>
      <c r="H127" s="89"/>
      <c r="I127" s="89"/>
      <c r="J127" s="107" t="s">
        <v>138</v>
      </c>
      <c r="K127" s="108">
        <v>48</v>
      </c>
      <c r="L127" s="109"/>
      <c r="M127" s="109"/>
      <c r="N127" s="109">
        <f t="shared" si="7"/>
        <v>0</v>
      </c>
      <c r="O127" s="109"/>
      <c r="P127" s="109"/>
      <c r="Q127" s="109"/>
      <c r="R127" s="126"/>
      <c r="T127" s="127" t="s">
        <v>5</v>
      </c>
      <c r="U127" s="128" t="s">
        <v>43</v>
      </c>
      <c r="V127" s="129">
        <v>0</v>
      </c>
      <c r="W127" s="129">
        <f t="shared" si="8"/>
        <v>0</v>
      </c>
      <c r="X127" s="129">
        <v>0</v>
      </c>
      <c r="Y127" s="129">
        <f t="shared" si="9"/>
        <v>0</v>
      </c>
      <c r="Z127" s="129">
        <v>0</v>
      </c>
      <c r="AA127" s="135">
        <f t="shared" si="10"/>
        <v>0</v>
      </c>
      <c r="AR127" s="62" t="s">
        <v>139</v>
      </c>
      <c r="AT127" s="62" t="s">
        <v>135</v>
      </c>
      <c r="AU127" s="62" t="s">
        <v>94</v>
      </c>
      <c r="AY127" s="62" t="s">
        <v>134</v>
      </c>
      <c r="BE127" s="142">
        <f t="shared" si="11"/>
        <v>0</v>
      </c>
      <c r="BF127" s="142">
        <f t="shared" si="12"/>
        <v>0</v>
      </c>
      <c r="BG127" s="142">
        <f t="shared" si="13"/>
        <v>0</v>
      </c>
      <c r="BH127" s="142">
        <f t="shared" si="14"/>
        <v>0</v>
      </c>
      <c r="BI127" s="142">
        <f t="shared" si="15"/>
        <v>0</v>
      </c>
      <c r="BJ127" s="62" t="s">
        <v>22</v>
      </c>
      <c r="BK127" s="142">
        <f t="shared" si="16"/>
        <v>0</v>
      </c>
      <c r="BL127" s="62" t="s">
        <v>139</v>
      </c>
      <c r="BM127" s="62" t="s">
        <v>148</v>
      </c>
    </row>
    <row r="128" s="6" customFormat="1" ht="22.5" customHeight="1" spans="2:51">
      <c r="B128" s="90"/>
      <c r="C128" s="91"/>
      <c r="D128" s="91"/>
      <c r="E128" s="92" t="s">
        <v>5</v>
      </c>
      <c r="F128" s="93" t="s">
        <v>149</v>
      </c>
      <c r="G128" s="94"/>
      <c r="H128" s="94"/>
      <c r="I128" s="94"/>
      <c r="J128" s="91"/>
      <c r="K128" s="110">
        <v>48</v>
      </c>
      <c r="L128" s="91"/>
      <c r="M128" s="91"/>
      <c r="N128" s="91"/>
      <c r="O128" s="91"/>
      <c r="P128" s="91"/>
      <c r="Q128" s="91"/>
      <c r="R128" s="130"/>
      <c r="T128" s="131"/>
      <c r="U128" s="91"/>
      <c r="V128" s="91"/>
      <c r="W128" s="91"/>
      <c r="X128" s="91"/>
      <c r="Y128" s="91"/>
      <c r="Z128" s="91"/>
      <c r="AA128" s="136"/>
      <c r="AT128" s="139" t="s">
        <v>150</v>
      </c>
      <c r="AU128" s="139" t="s">
        <v>94</v>
      </c>
      <c r="AV128" s="6" t="s">
        <v>94</v>
      </c>
      <c r="AW128" s="6" t="s">
        <v>35</v>
      </c>
      <c r="AX128" s="6" t="s">
        <v>78</v>
      </c>
      <c r="AY128" s="139" t="s">
        <v>134</v>
      </c>
    </row>
    <row r="129" s="7" customFormat="1" ht="22.5" customHeight="1" spans="2:51">
      <c r="B129" s="143"/>
      <c r="C129" s="144"/>
      <c r="D129" s="144"/>
      <c r="E129" s="145" t="s">
        <v>5</v>
      </c>
      <c r="F129" s="146" t="s">
        <v>151</v>
      </c>
      <c r="G129" s="144"/>
      <c r="H129" s="144"/>
      <c r="I129" s="144"/>
      <c r="J129" s="144"/>
      <c r="K129" s="151">
        <v>48</v>
      </c>
      <c r="L129" s="144"/>
      <c r="M129" s="144"/>
      <c r="N129" s="144"/>
      <c r="O129" s="144"/>
      <c r="P129" s="144"/>
      <c r="Q129" s="144"/>
      <c r="R129" s="157"/>
      <c r="T129" s="158"/>
      <c r="U129" s="144"/>
      <c r="V129" s="144"/>
      <c r="W129" s="144"/>
      <c r="X129" s="144"/>
      <c r="Y129" s="144"/>
      <c r="Z129" s="144"/>
      <c r="AA129" s="159"/>
      <c r="AT129" s="160" t="s">
        <v>150</v>
      </c>
      <c r="AU129" s="160" t="s">
        <v>94</v>
      </c>
      <c r="AV129" s="7" t="s">
        <v>139</v>
      </c>
      <c r="AW129" s="7" t="s">
        <v>35</v>
      </c>
      <c r="AX129" s="7" t="s">
        <v>22</v>
      </c>
      <c r="AY129" s="160" t="s">
        <v>134</v>
      </c>
    </row>
    <row r="130" s="1" customFormat="1" ht="31.5" customHeight="1" spans="2:65">
      <c r="B130" s="86"/>
      <c r="C130" s="87" t="s">
        <v>139</v>
      </c>
      <c r="D130" s="87" t="s">
        <v>135</v>
      </c>
      <c r="E130" s="88" t="s">
        <v>152</v>
      </c>
      <c r="F130" s="89" t="s">
        <v>153</v>
      </c>
      <c r="G130" s="89"/>
      <c r="H130" s="89"/>
      <c r="I130" s="89"/>
      <c r="J130" s="107" t="s">
        <v>138</v>
      </c>
      <c r="K130" s="108">
        <v>48</v>
      </c>
      <c r="L130" s="109"/>
      <c r="M130" s="109"/>
      <c r="N130" s="109">
        <f t="shared" ref="N130:N134" si="17">ROUND(L130*K130,2)</f>
        <v>0</v>
      </c>
      <c r="O130" s="109"/>
      <c r="P130" s="109"/>
      <c r="Q130" s="109"/>
      <c r="R130" s="126"/>
      <c r="T130" s="127" t="s">
        <v>5</v>
      </c>
      <c r="U130" s="128" t="s">
        <v>43</v>
      </c>
      <c r="V130" s="129">
        <v>0.026</v>
      </c>
      <c r="W130" s="129">
        <f t="shared" ref="W130:W134" si="18">V130*K130</f>
        <v>1.248</v>
      </c>
      <c r="X130" s="129">
        <v>0.00012</v>
      </c>
      <c r="Y130" s="129">
        <f t="shared" ref="Y130:Y134" si="19">X130*K130</f>
        <v>0.00576</v>
      </c>
      <c r="Z130" s="129">
        <v>0.256</v>
      </c>
      <c r="AA130" s="135">
        <f t="shared" ref="AA130:AA134" si="20">Z130*K130</f>
        <v>12.288</v>
      </c>
      <c r="AR130" s="62" t="s">
        <v>139</v>
      </c>
      <c r="AT130" s="62" t="s">
        <v>135</v>
      </c>
      <c r="AU130" s="62" t="s">
        <v>94</v>
      </c>
      <c r="AY130" s="62" t="s">
        <v>134</v>
      </c>
      <c r="BE130" s="142">
        <f t="shared" ref="BE130:BE134" si="21">IF(U130="základní",N130,0)</f>
        <v>0</v>
      </c>
      <c r="BF130" s="142">
        <f t="shared" ref="BF130:BF134" si="22">IF(U130="snížená",N130,0)</f>
        <v>0</v>
      </c>
      <c r="BG130" s="142">
        <f t="shared" ref="BG130:BG134" si="23">IF(U130="zákl. přenesená",N130,0)</f>
        <v>0</v>
      </c>
      <c r="BH130" s="142">
        <f t="shared" ref="BH130:BH134" si="24">IF(U130="sníž. přenesená",N130,0)</f>
        <v>0</v>
      </c>
      <c r="BI130" s="142">
        <f t="shared" ref="BI130:BI134" si="25">IF(U130="nulová",N130,0)</f>
        <v>0</v>
      </c>
      <c r="BJ130" s="62" t="s">
        <v>22</v>
      </c>
      <c r="BK130" s="142">
        <f t="shared" ref="BK130:BK134" si="26">ROUND(L130*K130,2)</f>
        <v>0</v>
      </c>
      <c r="BL130" s="62" t="s">
        <v>139</v>
      </c>
      <c r="BM130" s="62" t="s">
        <v>154</v>
      </c>
    </row>
    <row r="131" s="1" customFormat="1" ht="22.5" customHeight="1" spans="2:65">
      <c r="B131" s="86"/>
      <c r="C131" s="87" t="s">
        <v>155</v>
      </c>
      <c r="D131" s="87" t="s">
        <v>135</v>
      </c>
      <c r="E131" s="88" t="s">
        <v>156</v>
      </c>
      <c r="F131" s="89" t="s">
        <v>157</v>
      </c>
      <c r="G131" s="89"/>
      <c r="H131" s="89"/>
      <c r="I131" s="89"/>
      <c r="J131" s="107" t="s">
        <v>158</v>
      </c>
      <c r="K131" s="108">
        <v>15</v>
      </c>
      <c r="L131" s="109"/>
      <c r="M131" s="109"/>
      <c r="N131" s="109">
        <f t="shared" si="17"/>
        <v>0</v>
      </c>
      <c r="O131" s="109"/>
      <c r="P131" s="109"/>
      <c r="Q131" s="109"/>
      <c r="R131" s="126"/>
      <c r="T131" s="127" t="s">
        <v>5</v>
      </c>
      <c r="U131" s="128" t="s">
        <v>43</v>
      </c>
      <c r="V131" s="129">
        <v>0</v>
      </c>
      <c r="W131" s="129">
        <f t="shared" si="18"/>
        <v>0</v>
      </c>
      <c r="X131" s="129">
        <v>0</v>
      </c>
      <c r="Y131" s="129">
        <f t="shared" si="19"/>
        <v>0</v>
      </c>
      <c r="Z131" s="129">
        <v>0</v>
      </c>
      <c r="AA131" s="135">
        <f t="shared" si="20"/>
        <v>0</v>
      </c>
      <c r="AR131" s="62" t="s">
        <v>139</v>
      </c>
      <c r="AT131" s="62" t="s">
        <v>135</v>
      </c>
      <c r="AU131" s="62" t="s">
        <v>94</v>
      </c>
      <c r="AY131" s="62" t="s">
        <v>134</v>
      </c>
      <c r="BE131" s="142">
        <f t="shared" si="21"/>
        <v>0</v>
      </c>
      <c r="BF131" s="142">
        <f t="shared" si="22"/>
        <v>0</v>
      </c>
      <c r="BG131" s="142">
        <f t="shared" si="23"/>
        <v>0</v>
      </c>
      <c r="BH131" s="142">
        <f t="shared" si="24"/>
        <v>0</v>
      </c>
      <c r="BI131" s="142">
        <f t="shared" si="25"/>
        <v>0</v>
      </c>
      <c r="BJ131" s="62" t="s">
        <v>22</v>
      </c>
      <c r="BK131" s="142">
        <f t="shared" si="26"/>
        <v>0</v>
      </c>
      <c r="BL131" s="62" t="s">
        <v>139</v>
      </c>
      <c r="BM131" s="62" t="s">
        <v>159</v>
      </c>
    </row>
    <row r="132" s="1" customFormat="1" ht="31.5" customHeight="1" spans="2:65">
      <c r="B132" s="86"/>
      <c r="C132" s="87" t="s">
        <v>160</v>
      </c>
      <c r="D132" s="87" t="s">
        <v>135</v>
      </c>
      <c r="E132" s="88" t="s">
        <v>161</v>
      </c>
      <c r="F132" s="89" t="s">
        <v>162</v>
      </c>
      <c r="G132" s="89"/>
      <c r="H132" s="89"/>
      <c r="I132" s="89"/>
      <c r="J132" s="107" t="s">
        <v>163</v>
      </c>
      <c r="K132" s="108">
        <v>150</v>
      </c>
      <c r="L132" s="109"/>
      <c r="M132" s="109"/>
      <c r="N132" s="109">
        <f t="shared" si="17"/>
        <v>0</v>
      </c>
      <c r="O132" s="109"/>
      <c r="P132" s="109"/>
      <c r="Q132" s="109"/>
      <c r="R132" s="126"/>
      <c r="T132" s="127" t="s">
        <v>5</v>
      </c>
      <c r="U132" s="128" t="s">
        <v>43</v>
      </c>
      <c r="V132" s="129">
        <v>0</v>
      </c>
      <c r="W132" s="129">
        <f t="shared" si="18"/>
        <v>0</v>
      </c>
      <c r="X132" s="129">
        <v>0</v>
      </c>
      <c r="Y132" s="129">
        <f t="shared" si="19"/>
        <v>0</v>
      </c>
      <c r="Z132" s="129">
        <v>0</v>
      </c>
      <c r="AA132" s="135">
        <f t="shared" si="20"/>
        <v>0</v>
      </c>
      <c r="AR132" s="62" t="s">
        <v>139</v>
      </c>
      <c r="AT132" s="62" t="s">
        <v>135</v>
      </c>
      <c r="AU132" s="62" t="s">
        <v>94</v>
      </c>
      <c r="AY132" s="62" t="s">
        <v>134</v>
      </c>
      <c r="BE132" s="142">
        <f t="shared" si="21"/>
        <v>0</v>
      </c>
      <c r="BF132" s="142">
        <f t="shared" si="22"/>
        <v>0</v>
      </c>
      <c r="BG132" s="142">
        <f t="shared" si="23"/>
        <v>0</v>
      </c>
      <c r="BH132" s="142">
        <f t="shared" si="24"/>
        <v>0</v>
      </c>
      <c r="BI132" s="142">
        <f t="shared" si="25"/>
        <v>0</v>
      </c>
      <c r="BJ132" s="62" t="s">
        <v>22</v>
      </c>
      <c r="BK132" s="142">
        <f t="shared" si="26"/>
        <v>0</v>
      </c>
      <c r="BL132" s="62" t="s">
        <v>139</v>
      </c>
      <c r="BM132" s="62" t="s">
        <v>164</v>
      </c>
    </row>
    <row r="133" s="1" customFormat="1" ht="31.5" customHeight="1" spans="2:65">
      <c r="B133" s="86"/>
      <c r="C133" s="87" t="s">
        <v>165</v>
      </c>
      <c r="D133" s="87" t="s">
        <v>135</v>
      </c>
      <c r="E133" s="88" t="s">
        <v>166</v>
      </c>
      <c r="F133" s="89" t="s">
        <v>167</v>
      </c>
      <c r="G133" s="89"/>
      <c r="H133" s="89"/>
      <c r="I133" s="89"/>
      <c r="J133" s="107" t="s">
        <v>168</v>
      </c>
      <c r="K133" s="108">
        <v>10</v>
      </c>
      <c r="L133" s="109"/>
      <c r="M133" s="109"/>
      <c r="N133" s="109">
        <f t="shared" si="17"/>
        <v>0</v>
      </c>
      <c r="O133" s="109"/>
      <c r="P133" s="109"/>
      <c r="Q133" s="109"/>
      <c r="R133" s="126"/>
      <c r="T133" s="127" t="s">
        <v>5</v>
      </c>
      <c r="U133" s="128" t="s">
        <v>43</v>
      </c>
      <c r="V133" s="129">
        <v>0</v>
      </c>
      <c r="W133" s="129">
        <f t="shared" si="18"/>
        <v>0</v>
      </c>
      <c r="X133" s="129">
        <v>0</v>
      </c>
      <c r="Y133" s="129">
        <f t="shared" si="19"/>
        <v>0</v>
      </c>
      <c r="Z133" s="129">
        <v>0</v>
      </c>
      <c r="AA133" s="135">
        <f t="shared" si="20"/>
        <v>0</v>
      </c>
      <c r="AR133" s="62" t="s">
        <v>139</v>
      </c>
      <c r="AT133" s="62" t="s">
        <v>135</v>
      </c>
      <c r="AU133" s="62" t="s">
        <v>94</v>
      </c>
      <c r="AY133" s="62" t="s">
        <v>134</v>
      </c>
      <c r="BE133" s="142">
        <f t="shared" si="21"/>
        <v>0</v>
      </c>
      <c r="BF133" s="142">
        <f t="shared" si="22"/>
        <v>0</v>
      </c>
      <c r="BG133" s="142">
        <f t="shared" si="23"/>
        <v>0</v>
      </c>
      <c r="BH133" s="142">
        <f t="shared" si="24"/>
        <v>0</v>
      </c>
      <c r="BI133" s="142">
        <f t="shared" si="25"/>
        <v>0</v>
      </c>
      <c r="BJ133" s="62" t="s">
        <v>22</v>
      </c>
      <c r="BK133" s="142">
        <f t="shared" si="26"/>
        <v>0</v>
      </c>
      <c r="BL133" s="62" t="s">
        <v>139</v>
      </c>
      <c r="BM133" s="62" t="s">
        <v>169</v>
      </c>
    </row>
    <row r="134" s="1" customFormat="1" ht="31.5" customHeight="1" spans="2:65">
      <c r="B134" s="86"/>
      <c r="C134" s="87" t="s">
        <v>170</v>
      </c>
      <c r="D134" s="87" t="s">
        <v>135</v>
      </c>
      <c r="E134" s="88" t="s">
        <v>171</v>
      </c>
      <c r="F134" s="89" t="s">
        <v>172</v>
      </c>
      <c r="G134" s="89"/>
      <c r="H134" s="89"/>
      <c r="I134" s="89"/>
      <c r="J134" s="107" t="s">
        <v>173</v>
      </c>
      <c r="K134" s="108">
        <v>188.63</v>
      </c>
      <c r="L134" s="109"/>
      <c r="M134" s="109"/>
      <c r="N134" s="109">
        <f t="shared" si="17"/>
        <v>0</v>
      </c>
      <c r="O134" s="109"/>
      <c r="P134" s="109"/>
      <c r="Q134" s="109"/>
      <c r="R134" s="126"/>
      <c r="T134" s="127" t="s">
        <v>5</v>
      </c>
      <c r="U134" s="128" t="s">
        <v>43</v>
      </c>
      <c r="V134" s="129">
        <v>0</v>
      </c>
      <c r="W134" s="129">
        <f t="shared" si="18"/>
        <v>0</v>
      </c>
      <c r="X134" s="129">
        <v>0</v>
      </c>
      <c r="Y134" s="129">
        <f t="shared" si="19"/>
        <v>0</v>
      </c>
      <c r="Z134" s="129">
        <v>0</v>
      </c>
      <c r="AA134" s="135">
        <f t="shared" si="20"/>
        <v>0</v>
      </c>
      <c r="AR134" s="62" t="s">
        <v>139</v>
      </c>
      <c r="AT134" s="62" t="s">
        <v>135</v>
      </c>
      <c r="AU134" s="62" t="s">
        <v>94</v>
      </c>
      <c r="AY134" s="62" t="s">
        <v>134</v>
      </c>
      <c r="BE134" s="142">
        <f t="shared" si="21"/>
        <v>0</v>
      </c>
      <c r="BF134" s="142">
        <f t="shared" si="22"/>
        <v>0</v>
      </c>
      <c r="BG134" s="142">
        <f t="shared" si="23"/>
        <v>0</v>
      </c>
      <c r="BH134" s="142">
        <f t="shared" si="24"/>
        <v>0</v>
      </c>
      <c r="BI134" s="142">
        <f t="shared" si="25"/>
        <v>0</v>
      </c>
      <c r="BJ134" s="62" t="s">
        <v>22</v>
      </c>
      <c r="BK134" s="142">
        <f t="shared" si="26"/>
        <v>0</v>
      </c>
      <c r="BL134" s="62" t="s">
        <v>139</v>
      </c>
      <c r="BM134" s="62" t="s">
        <v>174</v>
      </c>
    </row>
    <row r="135" s="6" customFormat="1" ht="22.5" customHeight="1" spans="2:51">
      <c r="B135" s="90"/>
      <c r="C135" s="91"/>
      <c r="D135" s="91"/>
      <c r="E135" s="92" t="s">
        <v>5</v>
      </c>
      <c r="F135" s="93" t="s">
        <v>175</v>
      </c>
      <c r="G135" s="94"/>
      <c r="H135" s="94"/>
      <c r="I135" s="94"/>
      <c r="J135" s="91"/>
      <c r="K135" s="110">
        <v>188.63</v>
      </c>
      <c r="L135" s="91"/>
      <c r="M135" s="91"/>
      <c r="N135" s="91"/>
      <c r="O135" s="91"/>
      <c r="P135" s="91"/>
      <c r="Q135" s="91"/>
      <c r="R135" s="130"/>
      <c r="T135" s="131"/>
      <c r="U135" s="91"/>
      <c r="V135" s="91"/>
      <c r="W135" s="91"/>
      <c r="X135" s="91"/>
      <c r="Y135" s="91"/>
      <c r="Z135" s="91"/>
      <c r="AA135" s="136"/>
      <c r="AT135" s="139" t="s">
        <v>150</v>
      </c>
      <c r="AU135" s="139" t="s">
        <v>94</v>
      </c>
      <c r="AV135" s="6" t="s">
        <v>94</v>
      </c>
      <c r="AW135" s="6" t="s">
        <v>35</v>
      </c>
      <c r="AX135" s="6" t="s">
        <v>78</v>
      </c>
      <c r="AY135" s="139" t="s">
        <v>134</v>
      </c>
    </row>
    <row r="136" s="7" customFormat="1" ht="22.5" customHeight="1" spans="2:51">
      <c r="B136" s="143"/>
      <c r="C136" s="144"/>
      <c r="D136" s="144"/>
      <c r="E136" s="145" t="s">
        <v>5</v>
      </c>
      <c r="F136" s="146" t="s">
        <v>151</v>
      </c>
      <c r="G136" s="144"/>
      <c r="H136" s="144"/>
      <c r="I136" s="144"/>
      <c r="J136" s="144"/>
      <c r="K136" s="151">
        <v>188.63</v>
      </c>
      <c r="L136" s="144"/>
      <c r="M136" s="144"/>
      <c r="N136" s="144"/>
      <c r="O136" s="144"/>
      <c r="P136" s="144"/>
      <c r="Q136" s="144"/>
      <c r="R136" s="157"/>
      <c r="T136" s="158"/>
      <c r="U136" s="144"/>
      <c r="V136" s="144"/>
      <c r="W136" s="144"/>
      <c r="X136" s="144"/>
      <c r="Y136" s="144"/>
      <c r="Z136" s="144"/>
      <c r="AA136" s="159"/>
      <c r="AT136" s="160" t="s">
        <v>150</v>
      </c>
      <c r="AU136" s="160" t="s">
        <v>94</v>
      </c>
      <c r="AV136" s="7" t="s">
        <v>139</v>
      </c>
      <c r="AW136" s="7" t="s">
        <v>35</v>
      </c>
      <c r="AX136" s="7" t="s">
        <v>22</v>
      </c>
      <c r="AY136" s="160" t="s">
        <v>134</v>
      </c>
    </row>
    <row r="137" s="1" customFormat="1" ht="31.5" customHeight="1" spans="2:65">
      <c r="B137" s="86"/>
      <c r="C137" s="87" t="s">
        <v>176</v>
      </c>
      <c r="D137" s="87" t="s">
        <v>135</v>
      </c>
      <c r="E137" s="88" t="s">
        <v>177</v>
      </c>
      <c r="F137" s="89" t="s">
        <v>178</v>
      </c>
      <c r="G137" s="89"/>
      <c r="H137" s="89"/>
      <c r="I137" s="89"/>
      <c r="J137" s="107" t="s">
        <v>173</v>
      </c>
      <c r="K137" s="108">
        <v>188.63</v>
      </c>
      <c r="L137" s="109"/>
      <c r="M137" s="109"/>
      <c r="N137" s="109">
        <f>ROUND(L137*K137,2)</f>
        <v>0</v>
      </c>
      <c r="O137" s="109"/>
      <c r="P137" s="109"/>
      <c r="Q137" s="109"/>
      <c r="R137" s="126"/>
      <c r="T137" s="127" t="s">
        <v>5</v>
      </c>
      <c r="U137" s="128" t="s">
        <v>43</v>
      </c>
      <c r="V137" s="129">
        <v>0</v>
      </c>
      <c r="W137" s="129">
        <f>V137*K137</f>
        <v>0</v>
      </c>
      <c r="X137" s="129">
        <v>0</v>
      </c>
      <c r="Y137" s="129">
        <f>X137*K137</f>
        <v>0</v>
      </c>
      <c r="Z137" s="129">
        <v>0</v>
      </c>
      <c r="AA137" s="135">
        <f>Z137*K137</f>
        <v>0</v>
      </c>
      <c r="AR137" s="62" t="s">
        <v>139</v>
      </c>
      <c r="AT137" s="62" t="s">
        <v>135</v>
      </c>
      <c r="AU137" s="62" t="s">
        <v>94</v>
      </c>
      <c r="AY137" s="62" t="s">
        <v>134</v>
      </c>
      <c r="BE137" s="142">
        <f>IF(U137="základní",N137,0)</f>
        <v>0</v>
      </c>
      <c r="BF137" s="142">
        <f>IF(U137="snížená",N137,0)</f>
        <v>0</v>
      </c>
      <c r="BG137" s="142">
        <f>IF(U137="zákl. přenesená",N137,0)</f>
        <v>0</v>
      </c>
      <c r="BH137" s="142">
        <f>IF(U137="sníž. přenesená",N137,0)</f>
        <v>0</v>
      </c>
      <c r="BI137" s="142">
        <f>IF(U137="nulová",N137,0)</f>
        <v>0</v>
      </c>
      <c r="BJ137" s="62" t="s">
        <v>22</v>
      </c>
      <c r="BK137" s="142">
        <f>ROUND(L137*K137,2)</f>
        <v>0</v>
      </c>
      <c r="BL137" s="62" t="s">
        <v>139</v>
      </c>
      <c r="BM137" s="62" t="s">
        <v>179</v>
      </c>
    </row>
    <row r="138" s="6" customFormat="1" ht="22.5" customHeight="1" spans="2:51">
      <c r="B138" s="90"/>
      <c r="C138" s="91"/>
      <c r="D138" s="91"/>
      <c r="E138" s="92" t="s">
        <v>5</v>
      </c>
      <c r="F138" s="93" t="s">
        <v>175</v>
      </c>
      <c r="G138" s="94"/>
      <c r="H138" s="94"/>
      <c r="I138" s="94"/>
      <c r="J138" s="91"/>
      <c r="K138" s="110">
        <v>188.63</v>
      </c>
      <c r="L138" s="91"/>
      <c r="M138" s="91"/>
      <c r="N138" s="91"/>
      <c r="O138" s="91"/>
      <c r="P138" s="91"/>
      <c r="Q138" s="91"/>
      <c r="R138" s="130"/>
      <c r="T138" s="131"/>
      <c r="U138" s="91"/>
      <c r="V138" s="91"/>
      <c r="W138" s="91"/>
      <c r="X138" s="91"/>
      <c r="Y138" s="91"/>
      <c r="Z138" s="91"/>
      <c r="AA138" s="136"/>
      <c r="AT138" s="139" t="s">
        <v>150</v>
      </c>
      <c r="AU138" s="139" t="s">
        <v>94</v>
      </c>
      <c r="AV138" s="6" t="s">
        <v>94</v>
      </c>
      <c r="AW138" s="6" t="s">
        <v>35</v>
      </c>
      <c r="AX138" s="6" t="s">
        <v>78</v>
      </c>
      <c r="AY138" s="139" t="s">
        <v>134</v>
      </c>
    </row>
    <row r="139" s="7" customFormat="1" ht="22.5" customHeight="1" spans="2:51">
      <c r="B139" s="143"/>
      <c r="C139" s="144"/>
      <c r="D139" s="144"/>
      <c r="E139" s="145" t="s">
        <v>5</v>
      </c>
      <c r="F139" s="146" t="s">
        <v>151</v>
      </c>
      <c r="G139" s="144"/>
      <c r="H139" s="144"/>
      <c r="I139" s="144"/>
      <c r="J139" s="144"/>
      <c r="K139" s="151">
        <v>188.63</v>
      </c>
      <c r="L139" s="144"/>
      <c r="M139" s="144"/>
      <c r="N139" s="144"/>
      <c r="O139" s="144"/>
      <c r="P139" s="144"/>
      <c r="Q139" s="144"/>
      <c r="R139" s="157"/>
      <c r="T139" s="158"/>
      <c r="U139" s="144"/>
      <c r="V139" s="144"/>
      <c r="W139" s="144"/>
      <c r="X139" s="144"/>
      <c r="Y139" s="144"/>
      <c r="Z139" s="144"/>
      <c r="AA139" s="159"/>
      <c r="AT139" s="160" t="s">
        <v>150</v>
      </c>
      <c r="AU139" s="160" t="s">
        <v>94</v>
      </c>
      <c r="AV139" s="7" t="s">
        <v>139</v>
      </c>
      <c r="AW139" s="7" t="s">
        <v>35</v>
      </c>
      <c r="AX139" s="7" t="s">
        <v>22</v>
      </c>
      <c r="AY139" s="160" t="s">
        <v>134</v>
      </c>
    </row>
    <row r="140" s="1" customFormat="1" ht="31.5" customHeight="1" spans="2:65">
      <c r="B140" s="86"/>
      <c r="C140" s="87" t="s">
        <v>27</v>
      </c>
      <c r="D140" s="87" t="s">
        <v>135</v>
      </c>
      <c r="E140" s="88" t="s">
        <v>180</v>
      </c>
      <c r="F140" s="89" t="s">
        <v>181</v>
      </c>
      <c r="G140" s="89"/>
      <c r="H140" s="89"/>
      <c r="I140" s="89"/>
      <c r="J140" s="107" t="s">
        <v>173</v>
      </c>
      <c r="K140" s="108">
        <v>5.04</v>
      </c>
      <c r="L140" s="109"/>
      <c r="M140" s="109"/>
      <c r="N140" s="109">
        <f>ROUND(L140*K140,2)</f>
        <v>0</v>
      </c>
      <c r="O140" s="109"/>
      <c r="P140" s="109"/>
      <c r="Q140" s="109"/>
      <c r="R140" s="126"/>
      <c r="T140" s="127" t="s">
        <v>5</v>
      </c>
      <c r="U140" s="128" t="s">
        <v>43</v>
      </c>
      <c r="V140" s="129">
        <v>0</v>
      </c>
      <c r="W140" s="129">
        <f>V140*K140</f>
        <v>0</v>
      </c>
      <c r="X140" s="129">
        <v>0</v>
      </c>
      <c r="Y140" s="129">
        <f>X140*K140</f>
        <v>0</v>
      </c>
      <c r="Z140" s="129">
        <v>0</v>
      </c>
      <c r="AA140" s="135">
        <f>Z140*K140</f>
        <v>0</v>
      </c>
      <c r="AR140" s="62" t="s">
        <v>139</v>
      </c>
      <c r="AT140" s="62" t="s">
        <v>135</v>
      </c>
      <c r="AU140" s="62" t="s">
        <v>94</v>
      </c>
      <c r="AY140" s="62" t="s">
        <v>134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62" t="s">
        <v>22</v>
      </c>
      <c r="BK140" s="142">
        <f>ROUND(L140*K140,2)</f>
        <v>0</v>
      </c>
      <c r="BL140" s="62" t="s">
        <v>139</v>
      </c>
      <c r="BM140" s="62" t="s">
        <v>182</v>
      </c>
    </row>
    <row r="141" s="6" customFormat="1" ht="22.5" customHeight="1" spans="2:51">
      <c r="B141" s="90"/>
      <c r="C141" s="91"/>
      <c r="D141" s="91"/>
      <c r="E141" s="92" t="s">
        <v>5</v>
      </c>
      <c r="F141" s="93" t="s">
        <v>183</v>
      </c>
      <c r="G141" s="94"/>
      <c r="H141" s="94"/>
      <c r="I141" s="94"/>
      <c r="J141" s="91"/>
      <c r="K141" s="110">
        <v>5.04</v>
      </c>
      <c r="L141" s="91"/>
      <c r="M141" s="91"/>
      <c r="N141" s="91"/>
      <c r="O141" s="91"/>
      <c r="P141" s="91"/>
      <c r="Q141" s="91"/>
      <c r="R141" s="130"/>
      <c r="T141" s="131"/>
      <c r="U141" s="91"/>
      <c r="V141" s="91"/>
      <c r="W141" s="91"/>
      <c r="X141" s="91"/>
      <c r="Y141" s="91"/>
      <c r="Z141" s="91"/>
      <c r="AA141" s="136"/>
      <c r="AT141" s="139" t="s">
        <v>150</v>
      </c>
      <c r="AU141" s="139" t="s">
        <v>94</v>
      </c>
      <c r="AV141" s="6" t="s">
        <v>94</v>
      </c>
      <c r="AW141" s="6" t="s">
        <v>35</v>
      </c>
      <c r="AX141" s="6" t="s">
        <v>78</v>
      </c>
      <c r="AY141" s="139" t="s">
        <v>134</v>
      </c>
    </row>
    <row r="142" s="7" customFormat="1" ht="22.5" customHeight="1" spans="2:51">
      <c r="B142" s="143"/>
      <c r="C142" s="144"/>
      <c r="D142" s="144"/>
      <c r="E142" s="145" t="s">
        <v>5</v>
      </c>
      <c r="F142" s="146" t="s">
        <v>151</v>
      </c>
      <c r="G142" s="144"/>
      <c r="H142" s="144"/>
      <c r="I142" s="144"/>
      <c r="J142" s="144"/>
      <c r="K142" s="151">
        <v>5.04</v>
      </c>
      <c r="L142" s="144"/>
      <c r="M142" s="144"/>
      <c r="N142" s="144"/>
      <c r="O142" s="144"/>
      <c r="P142" s="144"/>
      <c r="Q142" s="144"/>
      <c r="R142" s="157"/>
      <c r="T142" s="158"/>
      <c r="U142" s="144"/>
      <c r="V142" s="144"/>
      <c r="W142" s="144"/>
      <c r="X142" s="144"/>
      <c r="Y142" s="144"/>
      <c r="Z142" s="144"/>
      <c r="AA142" s="159"/>
      <c r="AT142" s="160" t="s">
        <v>150</v>
      </c>
      <c r="AU142" s="160" t="s">
        <v>94</v>
      </c>
      <c r="AV142" s="7" t="s">
        <v>139</v>
      </c>
      <c r="AW142" s="7" t="s">
        <v>35</v>
      </c>
      <c r="AX142" s="7" t="s">
        <v>22</v>
      </c>
      <c r="AY142" s="160" t="s">
        <v>134</v>
      </c>
    </row>
    <row r="143" s="1" customFormat="1" ht="31.5" customHeight="1" spans="2:65">
      <c r="B143" s="86"/>
      <c r="C143" s="87" t="s">
        <v>184</v>
      </c>
      <c r="D143" s="87" t="s">
        <v>135</v>
      </c>
      <c r="E143" s="88" t="s">
        <v>185</v>
      </c>
      <c r="F143" s="89" t="s">
        <v>186</v>
      </c>
      <c r="G143" s="89"/>
      <c r="H143" s="89"/>
      <c r="I143" s="89"/>
      <c r="J143" s="107" t="s">
        <v>173</v>
      </c>
      <c r="K143" s="108">
        <v>53.28</v>
      </c>
      <c r="L143" s="109"/>
      <c r="M143" s="109"/>
      <c r="N143" s="109">
        <f>ROUND(L143*K143,2)</f>
        <v>0</v>
      </c>
      <c r="O143" s="109"/>
      <c r="P143" s="109"/>
      <c r="Q143" s="109"/>
      <c r="R143" s="126"/>
      <c r="T143" s="127" t="s">
        <v>5</v>
      </c>
      <c r="U143" s="128" t="s">
        <v>43</v>
      </c>
      <c r="V143" s="129">
        <v>0</v>
      </c>
      <c r="W143" s="129">
        <f>V143*K143</f>
        <v>0</v>
      </c>
      <c r="X143" s="129">
        <v>0</v>
      </c>
      <c r="Y143" s="129">
        <f>X143*K143</f>
        <v>0</v>
      </c>
      <c r="Z143" s="129">
        <v>0</v>
      </c>
      <c r="AA143" s="135">
        <f>Z143*K143</f>
        <v>0</v>
      </c>
      <c r="AR143" s="62" t="s">
        <v>139</v>
      </c>
      <c r="AT143" s="62" t="s">
        <v>135</v>
      </c>
      <c r="AU143" s="62" t="s">
        <v>94</v>
      </c>
      <c r="AY143" s="62" t="s">
        <v>134</v>
      </c>
      <c r="BE143" s="142">
        <f>IF(U143="základní",N143,0)</f>
        <v>0</v>
      </c>
      <c r="BF143" s="142">
        <f>IF(U143="snížená",N143,0)</f>
        <v>0</v>
      </c>
      <c r="BG143" s="142">
        <f>IF(U143="zákl. přenesená",N143,0)</f>
        <v>0</v>
      </c>
      <c r="BH143" s="142">
        <f>IF(U143="sníž. přenesená",N143,0)</f>
        <v>0</v>
      </c>
      <c r="BI143" s="142">
        <f>IF(U143="nulová",N143,0)</f>
        <v>0</v>
      </c>
      <c r="BJ143" s="62" t="s">
        <v>22</v>
      </c>
      <c r="BK143" s="142">
        <f>ROUND(L143*K143,2)</f>
        <v>0</v>
      </c>
      <c r="BL143" s="62" t="s">
        <v>139</v>
      </c>
      <c r="BM143" s="62" t="s">
        <v>187</v>
      </c>
    </row>
    <row r="144" s="6" customFormat="1" ht="22.5" customHeight="1" spans="2:51">
      <c r="B144" s="90"/>
      <c r="C144" s="91"/>
      <c r="D144" s="91"/>
      <c r="E144" s="92" t="s">
        <v>5</v>
      </c>
      <c r="F144" s="93" t="s">
        <v>188</v>
      </c>
      <c r="G144" s="94"/>
      <c r="H144" s="94"/>
      <c r="I144" s="94"/>
      <c r="J144" s="91"/>
      <c r="K144" s="110">
        <v>53.28</v>
      </c>
      <c r="L144" s="91"/>
      <c r="M144" s="91"/>
      <c r="N144" s="91"/>
      <c r="O144" s="91"/>
      <c r="P144" s="91"/>
      <c r="Q144" s="91"/>
      <c r="R144" s="130"/>
      <c r="T144" s="131"/>
      <c r="U144" s="91"/>
      <c r="V144" s="91"/>
      <c r="W144" s="91"/>
      <c r="X144" s="91"/>
      <c r="Y144" s="91"/>
      <c r="Z144" s="91"/>
      <c r="AA144" s="136"/>
      <c r="AT144" s="139" t="s">
        <v>150</v>
      </c>
      <c r="AU144" s="139" t="s">
        <v>94</v>
      </c>
      <c r="AV144" s="6" t="s">
        <v>94</v>
      </c>
      <c r="AW144" s="6" t="s">
        <v>35</v>
      </c>
      <c r="AX144" s="6" t="s">
        <v>78</v>
      </c>
      <c r="AY144" s="139" t="s">
        <v>134</v>
      </c>
    </row>
    <row r="145" s="7" customFormat="1" ht="22.5" customHeight="1" spans="2:51">
      <c r="B145" s="143"/>
      <c r="C145" s="144"/>
      <c r="D145" s="144"/>
      <c r="E145" s="145" t="s">
        <v>5</v>
      </c>
      <c r="F145" s="146" t="s">
        <v>151</v>
      </c>
      <c r="G145" s="144"/>
      <c r="H145" s="144"/>
      <c r="I145" s="144"/>
      <c r="J145" s="144"/>
      <c r="K145" s="151">
        <v>53.28</v>
      </c>
      <c r="L145" s="144"/>
      <c r="M145" s="144"/>
      <c r="N145" s="144"/>
      <c r="O145" s="144"/>
      <c r="P145" s="144"/>
      <c r="Q145" s="144"/>
      <c r="R145" s="157"/>
      <c r="T145" s="158"/>
      <c r="U145" s="144"/>
      <c r="V145" s="144"/>
      <c r="W145" s="144"/>
      <c r="X145" s="144"/>
      <c r="Y145" s="144"/>
      <c r="Z145" s="144"/>
      <c r="AA145" s="159"/>
      <c r="AT145" s="160" t="s">
        <v>150</v>
      </c>
      <c r="AU145" s="160" t="s">
        <v>94</v>
      </c>
      <c r="AV145" s="7" t="s">
        <v>139</v>
      </c>
      <c r="AW145" s="7" t="s">
        <v>35</v>
      </c>
      <c r="AX145" s="7" t="s">
        <v>22</v>
      </c>
      <c r="AY145" s="160" t="s">
        <v>134</v>
      </c>
    </row>
    <row r="146" s="1" customFormat="1" ht="31.5" customHeight="1" spans="2:65">
      <c r="B146" s="86"/>
      <c r="C146" s="87" t="s">
        <v>189</v>
      </c>
      <c r="D146" s="87" t="s">
        <v>135</v>
      </c>
      <c r="E146" s="88" t="s">
        <v>190</v>
      </c>
      <c r="F146" s="89" t="s">
        <v>191</v>
      </c>
      <c r="G146" s="89"/>
      <c r="H146" s="89"/>
      <c r="I146" s="89"/>
      <c r="J146" s="107" t="s">
        <v>173</v>
      </c>
      <c r="K146" s="108">
        <v>246.95</v>
      </c>
      <c r="L146" s="109"/>
      <c r="M146" s="109"/>
      <c r="N146" s="109">
        <f>ROUND(L146*K146,2)</f>
        <v>0</v>
      </c>
      <c r="O146" s="109"/>
      <c r="P146" s="109"/>
      <c r="Q146" s="109"/>
      <c r="R146" s="126"/>
      <c r="T146" s="127" t="s">
        <v>5</v>
      </c>
      <c r="U146" s="128" t="s">
        <v>43</v>
      </c>
      <c r="V146" s="129">
        <v>0</v>
      </c>
      <c r="W146" s="129">
        <f>V146*K146</f>
        <v>0</v>
      </c>
      <c r="X146" s="129">
        <v>0</v>
      </c>
      <c r="Y146" s="129">
        <f>X146*K146</f>
        <v>0</v>
      </c>
      <c r="Z146" s="129">
        <v>0</v>
      </c>
      <c r="AA146" s="135">
        <f>Z146*K146</f>
        <v>0</v>
      </c>
      <c r="AR146" s="62" t="s">
        <v>139</v>
      </c>
      <c r="AT146" s="62" t="s">
        <v>135</v>
      </c>
      <c r="AU146" s="62" t="s">
        <v>94</v>
      </c>
      <c r="AY146" s="62" t="s">
        <v>134</v>
      </c>
      <c r="BE146" s="142">
        <f>IF(U146="základní",N146,0)</f>
        <v>0</v>
      </c>
      <c r="BF146" s="142">
        <f>IF(U146="snížená",N146,0)</f>
        <v>0</v>
      </c>
      <c r="BG146" s="142">
        <f>IF(U146="zákl. přenesená",N146,0)</f>
        <v>0</v>
      </c>
      <c r="BH146" s="142">
        <f>IF(U146="sníž. přenesená",N146,0)</f>
        <v>0</v>
      </c>
      <c r="BI146" s="142">
        <f>IF(U146="nulová",N146,0)</f>
        <v>0</v>
      </c>
      <c r="BJ146" s="62" t="s">
        <v>22</v>
      </c>
      <c r="BK146" s="142">
        <f>ROUND(L146*K146,2)</f>
        <v>0</v>
      </c>
      <c r="BL146" s="62" t="s">
        <v>139</v>
      </c>
      <c r="BM146" s="62" t="s">
        <v>192</v>
      </c>
    </row>
    <row r="147" s="6" customFormat="1" ht="22.5" customHeight="1" spans="2:51">
      <c r="B147" s="90"/>
      <c r="C147" s="91"/>
      <c r="D147" s="91"/>
      <c r="E147" s="92" t="s">
        <v>5</v>
      </c>
      <c r="F147" s="93" t="s">
        <v>188</v>
      </c>
      <c r="G147" s="94"/>
      <c r="H147" s="94"/>
      <c r="I147" s="94"/>
      <c r="J147" s="91"/>
      <c r="K147" s="110">
        <v>53.28</v>
      </c>
      <c r="L147" s="91"/>
      <c r="M147" s="91"/>
      <c r="N147" s="91"/>
      <c r="O147" s="91"/>
      <c r="P147" s="91"/>
      <c r="Q147" s="91"/>
      <c r="R147" s="130"/>
      <c r="T147" s="131"/>
      <c r="U147" s="91"/>
      <c r="V147" s="91"/>
      <c r="W147" s="91"/>
      <c r="X147" s="91"/>
      <c r="Y147" s="91"/>
      <c r="Z147" s="91"/>
      <c r="AA147" s="136"/>
      <c r="AT147" s="139" t="s">
        <v>150</v>
      </c>
      <c r="AU147" s="139" t="s">
        <v>94</v>
      </c>
      <c r="AV147" s="6" t="s">
        <v>94</v>
      </c>
      <c r="AW147" s="6" t="s">
        <v>35</v>
      </c>
      <c r="AX147" s="6" t="s">
        <v>78</v>
      </c>
      <c r="AY147" s="139" t="s">
        <v>134</v>
      </c>
    </row>
    <row r="148" s="6" customFormat="1" ht="22.5" customHeight="1" spans="2:51">
      <c r="B148" s="90"/>
      <c r="C148" s="91"/>
      <c r="D148" s="91"/>
      <c r="E148" s="92" t="s">
        <v>5</v>
      </c>
      <c r="F148" s="147" t="s">
        <v>183</v>
      </c>
      <c r="G148" s="91"/>
      <c r="H148" s="91"/>
      <c r="I148" s="91"/>
      <c r="J148" s="91"/>
      <c r="K148" s="110">
        <v>5.04</v>
      </c>
      <c r="L148" s="91"/>
      <c r="M148" s="91"/>
      <c r="N148" s="91"/>
      <c r="O148" s="91"/>
      <c r="P148" s="91"/>
      <c r="Q148" s="91"/>
      <c r="R148" s="130"/>
      <c r="T148" s="131"/>
      <c r="U148" s="91"/>
      <c r="V148" s="91"/>
      <c r="W148" s="91"/>
      <c r="X148" s="91"/>
      <c r="Y148" s="91"/>
      <c r="Z148" s="91"/>
      <c r="AA148" s="136"/>
      <c r="AT148" s="139" t="s">
        <v>150</v>
      </c>
      <c r="AU148" s="139" t="s">
        <v>94</v>
      </c>
      <c r="AV148" s="6" t="s">
        <v>94</v>
      </c>
      <c r="AW148" s="6" t="s">
        <v>35</v>
      </c>
      <c r="AX148" s="6" t="s">
        <v>78</v>
      </c>
      <c r="AY148" s="139" t="s">
        <v>134</v>
      </c>
    </row>
    <row r="149" s="6" customFormat="1" ht="22.5" customHeight="1" spans="2:51">
      <c r="B149" s="90"/>
      <c r="C149" s="91"/>
      <c r="D149" s="91"/>
      <c r="E149" s="92" t="s">
        <v>5</v>
      </c>
      <c r="F149" s="147" t="s">
        <v>175</v>
      </c>
      <c r="G149" s="91"/>
      <c r="H149" s="91"/>
      <c r="I149" s="91"/>
      <c r="J149" s="91"/>
      <c r="K149" s="110">
        <v>188.63</v>
      </c>
      <c r="L149" s="91"/>
      <c r="M149" s="91"/>
      <c r="N149" s="91"/>
      <c r="O149" s="91"/>
      <c r="P149" s="91"/>
      <c r="Q149" s="91"/>
      <c r="R149" s="130"/>
      <c r="T149" s="131"/>
      <c r="U149" s="91"/>
      <c r="V149" s="91"/>
      <c r="W149" s="91"/>
      <c r="X149" s="91"/>
      <c r="Y149" s="91"/>
      <c r="Z149" s="91"/>
      <c r="AA149" s="136"/>
      <c r="AT149" s="139" t="s">
        <v>150</v>
      </c>
      <c r="AU149" s="139" t="s">
        <v>94</v>
      </c>
      <c r="AV149" s="6" t="s">
        <v>94</v>
      </c>
      <c r="AW149" s="6" t="s">
        <v>35</v>
      </c>
      <c r="AX149" s="6" t="s">
        <v>78</v>
      </c>
      <c r="AY149" s="139" t="s">
        <v>134</v>
      </c>
    </row>
    <row r="150" s="7" customFormat="1" ht="22.5" customHeight="1" spans="2:51">
      <c r="B150" s="143"/>
      <c r="C150" s="144"/>
      <c r="D150" s="144"/>
      <c r="E150" s="145" t="s">
        <v>5</v>
      </c>
      <c r="F150" s="146" t="s">
        <v>151</v>
      </c>
      <c r="G150" s="144"/>
      <c r="H150" s="144"/>
      <c r="I150" s="144"/>
      <c r="J150" s="144"/>
      <c r="K150" s="151">
        <v>246.95</v>
      </c>
      <c r="L150" s="144"/>
      <c r="M150" s="144"/>
      <c r="N150" s="144"/>
      <c r="O150" s="144"/>
      <c r="P150" s="144"/>
      <c r="Q150" s="144"/>
      <c r="R150" s="157"/>
      <c r="T150" s="158"/>
      <c r="U150" s="144"/>
      <c r="V150" s="144"/>
      <c r="W150" s="144"/>
      <c r="X150" s="144"/>
      <c r="Y150" s="144"/>
      <c r="Z150" s="144"/>
      <c r="AA150" s="159"/>
      <c r="AT150" s="160" t="s">
        <v>150</v>
      </c>
      <c r="AU150" s="160" t="s">
        <v>94</v>
      </c>
      <c r="AV150" s="7" t="s">
        <v>139</v>
      </c>
      <c r="AW150" s="7" t="s">
        <v>35</v>
      </c>
      <c r="AX150" s="7" t="s">
        <v>22</v>
      </c>
      <c r="AY150" s="160" t="s">
        <v>134</v>
      </c>
    </row>
    <row r="151" s="1" customFormat="1" ht="31.5" customHeight="1" spans="2:65">
      <c r="B151" s="86"/>
      <c r="C151" s="87" t="s">
        <v>193</v>
      </c>
      <c r="D151" s="87" t="s">
        <v>135</v>
      </c>
      <c r="E151" s="88" t="s">
        <v>194</v>
      </c>
      <c r="F151" s="89" t="s">
        <v>195</v>
      </c>
      <c r="G151" s="89"/>
      <c r="H151" s="89"/>
      <c r="I151" s="89"/>
      <c r="J151" s="107" t="s">
        <v>173</v>
      </c>
      <c r="K151" s="108">
        <v>246.95</v>
      </c>
      <c r="L151" s="109"/>
      <c r="M151" s="109"/>
      <c r="N151" s="109">
        <f>ROUND(L151*K151,2)</f>
        <v>0</v>
      </c>
      <c r="O151" s="109"/>
      <c r="P151" s="109"/>
      <c r="Q151" s="109"/>
      <c r="R151" s="126"/>
      <c r="T151" s="127" t="s">
        <v>5</v>
      </c>
      <c r="U151" s="128" t="s">
        <v>43</v>
      </c>
      <c r="V151" s="129">
        <v>0</v>
      </c>
      <c r="W151" s="129">
        <f>V151*K151</f>
        <v>0</v>
      </c>
      <c r="X151" s="129">
        <v>0</v>
      </c>
      <c r="Y151" s="129">
        <f>X151*K151</f>
        <v>0</v>
      </c>
      <c r="Z151" s="129">
        <v>0</v>
      </c>
      <c r="AA151" s="135">
        <f>Z151*K151</f>
        <v>0</v>
      </c>
      <c r="AR151" s="62" t="s">
        <v>139</v>
      </c>
      <c r="AT151" s="62" t="s">
        <v>135</v>
      </c>
      <c r="AU151" s="62" t="s">
        <v>94</v>
      </c>
      <c r="AY151" s="62" t="s">
        <v>134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62" t="s">
        <v>22</v>
      </c>
      <c r="BK151" s="142">
        <f>ROUND(L151*K151,2)</f>
        <v>0</v>
      </c>
      <c r="BL151" s="62" t="s">
        <v>139</v>
      </c>
      <c r="BM151" s="62" t="s">
        <v>196</v>
      </c>
    </row>
    <row r="152" s="6" customFormat="1" ht="22.5" customHeight="1" spans="2:51">
      <c r="B152" s="90"/>
      <c r="C152" s="91"/>
      <c r="D152" s="91"/>
      <c r="E152" s="92" t="s">
        <v>5</v>
      </c>
      <c r="F152" s="93" t="s">
        <v>188</v>
      </c>
      <c r="G152" s="94"/>
      <c r="H152" s="94"/>
      <c r="I152" s="94"/>
      <c r="J152" s="91"/>
      <c r="K152" s="110">
        <v>53.28</v>
      </c>
      <c r="L152" s="91"/>
      <c r="M152" s="91"/>
      <c r="N152" s="91"/>
      <c r="O152" s="91"/>
      <c r="P152" s="91"/>
      <c r="Q152" s="91"/>
      <c r="R152" s="130"/>
      <c r="T152" s="131"/>
      <c r="U152" s="91"/>
      <c r="V152" s="91"/>
      <c r="W152" s="91"/>
      <c r="X152" s="91"/>
      <c r="Y152" s="91"/>
      <c r="Z152" s="91"/>
      <c r="AA152" s="136"/>
      <c r="AT152" s="139" t="s">
        <v>150</v>
      </c>
      <c r="AU152" s="139" t="s">
        <v>94</v>
      </c>
      <c r="AV152" s="6" t="s">
        <v>94</v>
      </c>
      <c r="AW152" s="6" t="s">
        <v>35</v>
      </c>
      <c r="AX152" s="6" t="s">
        <v>78</v>
      </c>
      <c r="AY152" s="139" t="s">
        <v>134</v>
      </c>
    </row>
    <row r="153" s="6" customFormat="1" ht="22.5" customHeight="1" spans="2:51">
      <c r="B153" s="90"/>
      <c r="C153" s="91"/>
      <c r="D153" s="91"/>
      <c r="E153" s="92" t="s">
        <v>5</v>
      </c>
      <c r="F153" s="147" t="s">
        <v>183</v>
      </c>
      <c r="G153" s="91"/>
      <c r="H153" s="91"/>
      <c r="I153" s="91"/>
      <c r="J153" s="91"/>
      <c r="K153" s="110">
        <v>5.04</v>
      </c>
      <c r="L153" s="91"/>
      <c r="M153" s="91"/>
      <c r="N153" s="91"/>
      <c r="O153" s="91"/>
      <c r="P153" s="91"/>
      <c r="Q153" s="91"/>
      <c r="R153" s="130"/>
      <c r="T153" s="131"/>
      <c r="U153" s="91"/>
      <c r="V153" s="91"/>
      <c r="W153" s="91"/>
      <c r="X153" s="91"/>
      <c r="Y153" s="91"/>
      <c r="Z153" s="91"/>
      <c r="AA153" s="136"/>
      <c r="AT153" s="139" t="s">
        <v>150</v>
      </c>
      <c r="AU153" s="139" t="s">
        <v>94</v>
      </c>
      <c r="AV153" s="6" t="s">
        <v>94</v>
      </c>
      <c r="AW153" s="6" t="s">
        <v>35</v>
      </c>
      <c r="AX153" s="6" t="s">
        <v>78</v>
      </c>
      <c r="AY153" s="139" t="s">
        <v>134</v>
      </c>
    </row>
    <row r="154" s="6" customFormat="1" ht="22.5" customHeight="1" spans="2:51">
      <c r="B154" s="90"/>
      <c r="C154" s="91"/>
      <c r="D154" s="91"/>
      <c r="E154" s="92" t="s">
        <v>5</v>
      </c>
      <c r="F154" s="147" t="s">
        <v>175</v>
      </c>
      <c r="G154" s="91"/>
      <c r="H154" s="91"/>
      <c r="I154" s="91"/>
      <c r="J154" s="91"/>
      <c r="K154" s="110">
        <v>188.63</v>
      </c>
      <c r="L154" s="91"/>
      <c r="M154" s="91"/>
      <c r="N154" s="91"/>
      <c r="O154" s="91"/>
      <c r="P154" s="91"/>
      <c r="Q154" s="91"/>
      <c r="R154" s="130"/>
      <c r="T154" s="131"/>
      <c r="U154" s="91"/>
      <c r="V154" s="91"/>
      <c r="W154" s="91"/>
      <c r="X154" s="91"/>
      <c r="Y154" s="91"/>
      <c r="Z154" s="91"/>
      <c r="AA154" s="136"/>
      <c r="AT154" s="139" t="s">
        <v>150</v>
      </c>
      <c r="AU154" s="139" t="s">
        <v>94</v>
      </c>
      <c r="AV154" s="6" t="s">
        <v>94</v>
      </c>
      <c r="AW154" s="6" t="s">
        <v>35</v>
      </c>
      <c r="AX154" s="6" t="s">
        <v>78</v>
      </c>
      <c r="AY154" s="139" t="s">
        <v>134</v>
      </c>
    </row>
    <row r="155" s="7" customFormat="1" ht="22.5" customHeight="1" spans="2:51">
      <c r="B155" s="143"/>
      <c r="C155" s="144"/>
      <c r="D155" s="144"/>
      <c r="E155" s="145" t="s">
        <v>5</v>
      </c>
      <c r="F155" s="146" t="s">
        <v>151</v>
      </c>
      <c r="G155" s="144"/>
      <c r="H155" s="144"/>
      <c r="I155" s="144"/>
      <c r="J155" s="144"/>
      <c r="K155" s="151">
        <v>246.95</v>
      </c>
      <c r="L155" s="144"/>
      <c r="M155" s="144"/>
      <c r="N155" s="144"/>
      <c r="O155" s="144"/>
      <c r="P155" s="144"/>
      <c r="Q155" s="144"/>
      <c r="R155" s="157"/>
      <c r="T155" s="158"/>
      <c r="U155" s="144"/>
      <c r="V155" s="144"/>
      <c r="W155" s="144"/>
      <c r="X155" s="144"/>
      <c r="Y155" s="144"/>
      <c r="Z155" s="144"/>
      <c r="AA155" s="159"/>
      <c r="AT155" s="160" t="s">
        <v>150</v>
      </c>
      <c r="AU155" s="160" t="s">
        <v>94</v>
      </c>
      <c r="AV155" s="7" t="s">
        <v>139</v>
      </c>
      <c r="AW155" s="7" t="s">
        <v>35</v>
      </c>
      <c r="AX155" s="7" t="s">
        <v>22</v>
      </c>
      <c r="AY155" s="160" t="s">
        <v>134</v>
      </c>
    </row>
    <row r="156" s="1" customFormat="1" ht="44.25" customHeight="1" spans="2:65">
      <c r="B156" s="86"/>
      <c r="C156" s="87" t="s">
        <v>197</v>
      </c>
      <c r="D156" s="87" t="s">
        <v>135</v>
      </c>
      <c r="E156" s="88" t="s">
        <v>198</v>
      </c>
      <c r="F156" s="89" t="s">
        <v>199</v>
      </c>
      <c r="G156" s="89"/>
      <c r="H156" s="89"/>
      <c r="I156" s="89"/>
      <c r="J156" s="107" t="s">
        <v>173</v>
      </c>
      <c r="K156" s="108">
        <v>3704.25</v>
      </c>
      <c r="L156" s="109"/>
      <c r="M156" s="109"/>
      <c r="N156" s="109">
        <f t="shared" ref="N156:N160" si="27">ROUND(L156*K156,2)</f>
        <v>0</v>
      </c>
      <c r="O156" s="109"/>
      <c r="P156" s="109"/>
      <c r="Q156" s="109"/>
      <c r="R156" s="126"/>
      <c r="T156" s="127" t="s">
        <v>5</v>
      </c>
      <c r="U156" s="128" t="s">
        <v>43</v>
      </c>
      <c r="V156" s="129">
        <v>0</v>
      </c>
      <c r="W156" s="129">
        <f t="shared" ref="W156:W160" si="28">V156*K156</f>
        <v>0</v>
      </c>
      <c r="X156" s="129">
        <v>0</v>
      </c>
      <c r="Y156" s="129">
        <f t="shared" ref="Y156:Y160" si="29">X156*K156</f>
        <v>0</v>
      </c>
      <c r="Z156" s="129">
        <v>0</v>
      </c>
      <c r="AA156" s="135">
        <f t="shared" ref="AA156:AA160" si="30">Z156*K156</f>
        <v>0</v>
      </c>
      <c r="AR156" s="62" t="s">
        <v>139</v>
      </c>
      <c r="AT156" s="62" t="s">
        <v>135</v>
      </c>
      <c r="AU156" s="62" t="s">
        <v>94</v>
      </c>
      <c r="AY156" s="62" t="s">
        <v>134</v>
      </c>
      <c r="BE156" s="142">
        <f t="shared" ref="BE156:BE160" si="31">IF(U156="základní",N156,0)</f>
        <v>0</v>
      </c>
      <c r="BF156" s="142">
        <f t="shared" ref="BF156:BF160" si="32">IF(U156="snížená",N156,0)</f>
        <v>0</v>
      </c>
      <c r="BG156" s="142">
        <f t="shared" ref="BG156:BG160" si="33">IF(U156="zákl. přenesená",N156,0)</f>
        <v>0</v>
      </c>
      <c r="BH156" s="142">
        <f t="shared" ref="BH156:BH160" si="34">IF(U156="sníž. přenesená",N156,0)</f>
        <v>0</v>
      </c>
      <c r="BI156" s="142">
        <f t="shared" ref="BI156:BI160" si="35">IF(U156="nulová",N156,0)</f>
        <v>0</v>
      </c>
      <c r="BJ156" s="62" t="s">
        <v>22</v>
      </c>
      <c r="BK156" s="142">
        <f t="shared" ref="BK156:BK160" si="36">ROUND(L156*K156,2)</f>
        <v>0</v>
      </c>
      <c r="BL156" s="62" t="s">
        <v>139</v>
      </c>
      <c r="BM156" s="62" t="s">
        <v>200</v>
      </c>
    </row>
    <row r="157" s="6" customFormat="1" ht="22.5" customHeight="1" spans="2:51">
      <c r="B157" s="90"/>
      <c r="C157" s="91"/>
      <c r="D157" s="91"/>
      <c r="E157" s="92" t="s">
        <v>5</v>
      </c>
      <c r="F157" s="93" t="s">
        <v>201</v>
      </c>
      <c r="G157" s="94"/>
      <c r="H157" s="94"/>
      <c r="I157" s="94"/>
      <c r="J157" s="91"/>
      <c r="K157" s="110">
        <v>3704.25</v>
      </c>
      <c r="L157" s="91"/>
      <c r="M157" s="91"/>
      <c r="N157" s="91"/>
      <c r="O157" s="91"/>
      <c r="P157" s="91"/>
      <c r="Q157" s="91"/>
      <c r="R157" s="130"/>
      <c r="T157" s="131"/>
      <c r="U157" s="91"/>
      <c r="V157" s="91"/>
      <c r="W157" s="91"/>
      <c r="X157" s="91"/>
      <c r="Y157" s="91"/>
      <c r="Z157" s="91"/>
      <c r="AA157" s="136"/>
      <c r="AT157" s="139" t="s">
        <v>150</v>
      </c>
      <c r="AU157" s="139" t="s">
        <v>94</v>
      </c>
      <c r="AV157" s="6" t="s">
        <v>94</v>
      </c>
      <c r="AW157" s="6" t="s">
        <v>35</v>
      </c>
      <c r="AX157" s="6" t="s">
        <v>22</v>
      </c>
      <c r="AY157" s="139" t="s">
        <v>134</v>
      </c>
    </row>
    <row r="158" s="1" customFormat="1" ht="22.5" customHeight="1" spans="2:65">
      <c r="B158" s="86"/>
      <c r="C158" s="87" t="s">
        <v>11</v>
      </c>
      <c r="D158" s="87" t="s">
        <v>135</v>
      </c>
      <c r="E158" s="88" t="s">
        <v>202</v>
      </c>
      <c r="F158" s="89" t="s">
        <v>203</v>
      </c>
      <c r="G158" s="89"/>
      <c r="H158" s="89"/>
      <c r="I158" s="89"/>
      <c r="J158" s="107" t="s">
        <v>173</v>
      </c>
      <c r="K158" s="108">
        <v>246.95</v>
      </c>
      <c r="L158" s="109"/>
      <c r="M158" s="109"/>
      <c r="N158" s="109">
        <f t="shared" si="27"/>
        <v>0</v>
      </c>
      <c r="O158" s="109"/>
      <c r="P158" s="109"/>
      <c r="Q158" s="109"/>
      <c r="R158" s="126"/>
      <c r="T158" s="127" t="s">
        <v>5</v>
      </c>
      <c r="U158" s="128" t="s">
        <v>43</v>
      </c>
      <c r="V158" s="129">
        <v>0</v>
      </c>
      <c r="W158" s="129">
        <f t="shared" si="28"/>
        <v>0</v>
      </c>
      <c r="X158" s="129">
        <v>0</v>
      </c>
      <c r="Y158" s="129">
        <f t="shared" si="29"/>
        <v>0</v>
      </c>
      <c r="Z158" s="129">
        <v>0</v>
      </c>
      <c r="AA158" s="135">
        <f t="shared" si="30"/>
        <v>0</v>
      </c>
      <c r="AR158" s="62" t="s">
        <v>139</v>
      </c>
      <c r="AT158" s="62" t="s">
        <v>135</v>
      </c>
      <c r="AU158" s="62" t="s">
        <v>94</v>
      </c>
      <c r="AY158" s="62" t="s">
        <v>134</v>
      </c>
      <c r="BE158" s="142">
        <f t="shared" si="31"/>
        <v>0</v>
      </c>
      <c r="BF158" s="142">
        <f t="shared" si="32"/>
        <v>0</v>
      </c>
      <c r="BG158" s="142">
        <f t="shared" si="33"/>
        <v>0</v>
      </c>
      <c r="BH158" s="142">
        <f t="shared" si="34"/>
        <v>0</v>
      </c>
      <c r="BI158" s="142">
        <f t="shared" si="35"/>
        <v>0</v>
      </c>
      <c r="BJ158" s="62" t="s">
        <v>22</v>
      </c>
      <c r="BK158" s="142">
        <f t="shared" si="36"/>
        <v>0</v>
      </c>
      <c r="BL158" s="62" t="s">
        <v>139</v>
      </c>
      <c r="BM158" s="62" t="s">
        <v>204</v>
      </c>
    </row>
    <row r="159" s="6" customFormat="1" ht="22.5" customHeight="1" spans="2:51">
      <c r="B159" s="90"/>
      <c r="C159" s="91"/>
      <c r="D159" s="91"/>
      <c r="E159" s="92" t="s">
        <v>5</v>
      </c>
      <c r="F159" s="93" t="s">
        <v>205</v>
      </c>
      <c r="G159" s="94"/>
      <c r="H159" s="94"/>
      <c r="I159" s="94"/>
      <c r="J159" s="91"/>
      <c r="K159" s="110">
        <v>246.95</v>
      </c>
      <c r="L159" s="91"/>
      <c r="M159" s="91"/>
      <c r="N159" s="91"/>
      <c r="O159" s="91"/>
      <c r="P159" s="91"/>
      <c r="Q159" s="91"/>
      <c r="R159" s="130"/>
      <c r="T159" s="131"/>
      <c r="U159" s="91"/>
      <c r="V159" s="91"/>
      <c r="W159" s="91"/>
      <c r="X159" s="91"/>
      <c r="Y159" s="91"/>
      <c r="Z159" s="91"/>
      <c r="AA159" s="136"/>
      <c r="AT159" s="139" t="s">
        <v>150</v>
      </c>
      <c r="AU159" s="139" t="s">
        <v>94</v>
      </c>
      <c r="AV159" s="6" t="s">
        <v>94</v>
      </c>
      <c r="AW159" s="6" t="s">
        <v>35</v>
      </c>
      <c r="AX159" s="6" t="s">
        <v>22</v>
      </c>
      <c r="AY159" s="139" t="s">
        <v>134</v>
      </c>
    </row>
    <row r="160" s="1" customFormat="1" ht="31.5" customHeight="1" spans="2:65">
      <c r="B160" s="86"/>
      <c r="C160" s="87" t="s">
        <v>206</v>
      </c>
      <c r="D160" s="87" t="s">
        <v>135</v>
      </c>
      <c r="E160" s="88" t="s">
        <v>207</v>
      </c>
      <c r="F160" s="89" t="s">
        <v>208</v>
      </c>
      <c r="G160" s="89"/>
      <c r="H160" s="89"/>
      <c r="I160" s="89"/>
      <c r="J160" s="107" t="s">
        <v>209</v>
      </c>
      <c r="K160" s="108">
        <v>444.51</v>
      </c>
      <c r="L160" s="109"/>
      <c r="M160" s="109"/>
      <c r="N160" s="109">
        <f t="shared" si="27"/>
        <v>0</v>
      </c>
      <c r="O160" s="109"/>
      <c r="P160" s="109"/>
      <c r="Q160" s="109"/>
      <c r="R160" s="126"/>
      <c r="T160" s="127" t="s">
        <v>5</v>
      </c>
      <c r="U160" s="128" t="s">
        <v>43</v>
      </c>
      <c r="V160" s="129">
        <v>0</v>
      </c>
      <c r="W160" s="129">
        <f t="shared" si="28"/>
        <v>0</v>
      </c>
      <c r="X160" s="129">
        <v>0</v>
      </c>
      <c r="Y160" s="129">
        <f t="shared" si="29"/>
        <v>0</v>
      </c>
      <c r="Z160" s="129">
        <v>0</v>
      </c>
      <c r="AA160" s="135">
        <f t="shared" si="30"/>
        <v>0</v>
      </c>
      <c r="AR160" s="62" t="s">
        <v>139</v>
      </c>
      <c r="AT160" s="62" t="s">
        <v>135</v>
      </c>
      <c r="AU160" s="62" t="s">
        <v>94</v>
      </c>
      <c r="AY160" s="62" t="s">
        <v>134</v>
      </c>
      <c r="BE160" s="142">
        <f t="shared" si="31"/>
        <v>0</v>
      </c>
      <c r="BF160" s="142">
        <f t="shared" si="32"/>
        <v>0</v>
      </c>
      <c r="BG160" s="142">
        <f t="shared" si="33"/>
        <v>0</v>
      </c>
      <c r="BH160" s="142">
        <f t="shared" si="34"/>
        <v>0</v>
      </c>
      <c r="BI160" s="142">
        <f t="shared" si="35"/>
        <v>0</v>
      </c>
      <c r="BJ160" s="62" t="s">
        <v>22</v>
      </c>
      <c r="BK160" s="142">
        <f t="shared" si="36"/>
        <v>0</v>
      </c>
      <c r="BL160" s="62" t="s">
        <v>139</v>
      </c>
      <c r="BM160" s="62" t="s">
        <v>210</v>
      </c>
    </row>
    <row r="161" s="6" customFormat="1" ht="22.5" customHeight="1" spans="2:51">
      <c r="B161" s="90"/>
      <c r="C161" s="91"/>
      <c r="D161" s="91"/>
      <c r="E161" s="92" t="s">
        <v>5</v>
      </c>
      <c r="F161" s="93" t="s">
        <v>211</v>
      </c>
      <c r="G161" s="94"/>
      <c r="H161" s="94"/>
      <c r="I161" s="94"/>
      <c r="J161" s="91"/>
      <c r="K161" s="110">
        <v>444.51</v>
      </c>
      <c r="L161" s="91"/>
      <c r="M161" s="91"/>
      <c r="N161" s="91"/>
      <c r="O161" s="91"/>
      <c r="P161" s="91"/>
      <c r="Q161" s="91"/>
      <c r="R161" s="130"/>
      <c r="T161" s="131"/>
      <c r="U161" s="91"/>
      <c r="V161" s="91"/>
      <c r="W161" s="91"/>
      <c r="X161" s="91"/>
      <c r="Y161" s="91"/>
      <c r="Z161" s="91"/>
      <c r="AA161" s="136"/>
      <c r="AT161" s="139" t="s">
        <v>150</v>
      </c>
      <c r="AU161" s="139" t="s">
        <v>94</v>
      </c>
      <c r="AV161" s="6" t="s">
        <v>94</v>
      </c>
      <c r="AW161" s="6" t="s">
        <v>35</v>
      </c>
      <c r="AX161" s="6" t="s">
        <v>22</v>
      </c>
      <c r="AY161" s="139" t="s">
        <v>134</v>
      </c>
    </row>
    <row r="162" s="1" customFormat="1" ht="44.25" customHeight="1" spans="2:65">
      <c r="B162" s="86"/>
      <c r="C162" s="87" t="s">
        <v>212</v>
      </c>
      <c r="D162" s="87" t="s">
        <v>135</v>
      </c>
      <c r="E162" s="88" t="s">
        <v>213</v>
      </c>
      <c r="F162" s="89" t="s">
        <v>214</v>
      </c>
      <c r="G162" s="89"/>
      <c r="H162" s="89"/>
      <c r="I162" s="89"/>
      <c r="J162" s="107" t="s">
        <v>173</v>
      </c>
      <c r="K162" s="108">
        <v>104.069</v>
      </c>
      <c r="L162" s="109"/>
      <c r="M162" s="109"/>
      <c r="N162" s="109">
        <f t="shared" ref="N162:N168" si="37">ROUND(L162*K162,2)</f>
        <v>0</v>
      </c>
      <c r="O162" s="109"/>
      <c r="P162" s="109"/>
      <c r="Q162" s="109"/>
      <c r="R162" s="126"/>
      <c r="T162" s="127" t="s">
        <v>5</v>
      </c>
      <c r="U162" s="128" t="s">
        <v>43</v>
      </c>
      <c r="V162" s="129">
        <v>0</v>
      </c>
      <c r="W162" s="129">
        <f t="shared" ref="W162:W168" si="38">V162*K162</f>
        <v>0</v>
      </c>
      <c r="X162" s="129">
        <v>0</v>
      </c>
      <c r="Y162" s="129">
        <f t="shared" ref="Y162:Y168" si="39">X162*K162</f>
        <v>0</v>
      </c>
      <c r="Z162" s="129">
        <v>0</v>
      </c>
      <c r="AA162" s="135">
        <f t="shared" ref="AA162:AA168" si="40">Z162*K162</f>
        <v>0</v>
      </c>
      <c r="AR162" s="62" t="s">
        <v>139</v>
      </c>
      <c r="AT162" s="62" t="s">
        <v>135</v>
      </c>
      <c r="AU162" s="62" t="s">
        <v>94</v>
      </c>
      <c r="AY162" s="62" t="s">
        <v>134</v>
      </c>
      <c r="BE162" s="142">
        <f t="shared" ref="BE162:BE168" si="41">IF(U162="základní",N162,0)</f>
        <v>0</v>
      </c>
      <c r="BF162" s="142">
        <f t="shared" ref="BF162:BF168" si="42">IF(U162="snížená",N162,0)</f>
        <v>0</v>
      </c>
      <c r="BG162" s="142">
        <f t="shared" ref="BG162:BG168" si="43">IF(U162="zákl. přenesená",N162,0)</f>
        <v>0</v>
      </c>
      <c r="BH162" s="142">
        <f t="shared" ref="BH162:BH168" si="44">IF(U162="sníž. přenesená",N162,0)</f>
        <v>0</v>
      </c>
      <c r="BI162" s="142">
        <f t="shared" ref="BI162:BI168" si="45">IF(U162="nulová",N162,0)</f>
        <v>0</v>
      </c>
      <c r="BJ162" s="62" t="s">
        <v>22</v>
      </c>
      <c r="BK162" s="142">
        <f t="shared" ref="BK162:BK168" si="46">ROUND(L162*K162,2)</f>
        <v>0</v>
      </c>
      <c r="BL162" s="62" t="s">
        <v>139</v>
      </c>
      <c r="BM162" s="62" t="s">
        <v>215</v>
      </c>
    </row>
    <row r="163" s="6" customFormat="1" ht="22.5" customHeight="1" spans="2:51">
      <c r="B163" s="90"/>
      <c r="C163" s="91"/>
      <c r="D163" s="91"/>
      <c r="E163" s="92" t="s">
        <v>5</v>
      </c>
      <c r="F163" s="93" t="s">
        <v>216</v>
      </c>
      <c r="G163" s="94"/>
      <c r="H163" s="94"/>
      <c r="I163" s="94"/>
      <c r="J163" s="91"/>
      <c r="K163" s="110">
        <v>104.069</v>
      </c>
      <c r="L163" s="91"/>
      <c r="M163" s="91"/>
      <c r="N163" s="91"/>
      <c r="O163" s="91"/>
      <c r="P163" s="91"/>
      <c r="Q163" s="91"/>
      <c r="R163" s="130"/>
      <c r="T163" s="131"/>
      <c r="U163" s="91"/>
      <c r="V163" s="91"/>
      <c r="W163" s="91"/>
      <c r="X163" s="91"/>
      <c r="Y163" s="91"/>
      <c r="Z163" s="91"/>
      <c r="AA163" s="136"/>
      <c r="AT163" s="139" t="s">
        <v>150</v>
      </c>
      <c r="AU163" s="139" t="s">
        <v>94</v>
      </c>
      <c r="AV163" s="6" t="s">
        <v>94</v>
      </c>
      <c r="AW163" s="6" t="s">
        <v>35</v>
      </c>
      <c r="AX163" s="6" t="s">
        <v>78</v>
      </c>
      <c r="AY163" s="139" t="s">
        <v>134</v>
      </c>
    </row>
    <row r="164" s="7" customFormat="1" ht="22.5" customHeight="1" spans="2:51">
      <c r="B164" s="143"/>
      <c r="C164" s="144"/>
      <c r="D164" s="144"/>
      <c r="E164" s="145" t="s">
        <v>5</v>
      </c>
      <c r="F164" s="146" t="s">
        <v>151</v>
      </c>
      <c r="G164" s="144"/>
      <c r="H164" s="144"/>
      <c r="I164" s="144"/>
      <c r="J164" s="144"/>
      <c r="K164" s="151">
        <v>104.069</v>
      </c>
      <c r="L164" s="144"/>
      <c r="M164" s="144"/>
      <c r="N164" s="144"/>
      <c r="O164" s="144"/>
      <c r="P164" s="144"/>
      <c r="Q164" s="144"/>
      <c r="R164" s="157"/>
      <c r="T164" s="158"/>
      <c r="U164" s="144"/>
      <c r="V164" s="144"/>
      <c r="W164" s="144"/>
      <c r="X164" s="144"/>
      <c r="Y164" s="144"/>
      <c r="Z164" s="144"/>
      <c r="AA164" s="159"/>
      <c r="AT164" s="160" t="s">
        <v>150</v>
      </c>
      <c r="AU164" s="160" t="s">
        <v>94</v>
      </c>
      <c r="AV164" s="7" t="s">
        <v>139</v>
      </c>
      <c r="AW164" s="7" t="s">
        <v>35</v>
      </c>
      <c r="AX164" s="7" t="s">
        <v>22</v>
      </c>
      <c r="AY164" s="160" t="s">
        <v>134</v>
      </c>
    </row>
    <row r="165" s="1" customFormat="1" ht="22.5" customHeight="1" spans="2:65">
      <c r="B165" s="86"/>
      <c r="C165" s="148" t="s">
        <v>217</v>
      </c>
      <c r="D165" s="148" t="s">
        <v>218</v>
      </c>
      <c r="E165" s="149" t="s">
        <v>219</v>
      </c>
      <c r="F165" s="150" t="s">
        <v>220</v>
      </c>
      <c r="G165" s="150"/>
      <c r="H165" s="150"/>
      <c r="I165" s="150"/>
      <c r="J165" s="152" t="s">
        <v>209</v>
      </c>
      <c r="K165" s="153">
        <v>197.731</v>
      </c>
      <c r="L165" s="154"/>
      <c r="M165" s="154"/>
      <c r="N165" s="154">
        <f t="shared" si="37"/>
        <v>0</v>
      </c>
      <c r="O165" s="109"/>
      <c r="P165" s="109"/>
      <c r="Q165" s="109"/>
      <c r="R165" s="126"/>
      <c r="T165" s="127" t="s">
        <v>5</v>
      </c>
      <c r="U165" s="128" t="s">
        <v>43</v>
      </c>
      <c r="V165" s="129">
        <v>0</v>
      </c>
      <c r="W165" s="129">
        <f t="shared" si="38"/>
        <v>0</v>
      </c>
      <c r="X165" s="129">
        <v>0</v>
      </c>
      <c r="Y165" s="129">
        <f t="shared" si="39"/>
        <v>0</v>
      </c>
      <c r="Z165" s="129">
        <v>0</v>
      </c>
      <c r="AA165" s="135">
        <f t="shared" si="40"/>
        <v>0</v>
      </c>
      <c r="AR165" s="62" t="s">
        <v>170</v>
      </c>
      <c r="AT165" s="62" t="s">
        <v>218</v>
      </c>
      <c r="AU165" s="62" t="s">
        <v>94</v>
      </c>
      <c r="AY165" s="62" t="s">
        <v>134</v>
      </c>
      <c r="BE165" s="142">
        <f t="shared" si="41"/>
        <v>0</v>
      </c>
      <c r="BF165" s="142">
        <f t="shared" si="42"/>
        <v>0</v>
      </c>
      <c r="BG165" s="142">
        <f t="shared" si="43"/>
        <v>0</v>
      </c>
      <c r="BH165" s="142">
        <f t="shared" si="44"/>
        <v>0</v>
      </c>
      <c r="BI165" s="142">
        <f t="shared" si="45"/>
        <v>0</v>
      </c>
      <c r="BJ165" s="62" t="s">
        <v>22</v>
      </c>
      <c r="BK165" s="142">
        <f t="shared" si="46"/>
        <v>0</v>
      </c>
      <c r="BL165" s="62" t="s">
        <v>139</v>
      </c>
      <c r="BM165" s="62" t="s">
        <v>221</v>
      </c>
    </row>
    <row r="166" s="6" customFormat="1" ht="22.5" customHeight="1" spans="2:51">
      <c r="B166" s="90"/>
      <c r="C166" s="91"/>
      <c r="D166" s="91"/>
      <c r="E166" s="92" t="s">
        <v>5</v>
      </c>
      <c r="F166" s="93" t="s">
        <v>222</v>
      </c>
      <c r="G166" s="94"/>
      <c r="H166" s="94"/>
      <c r="I166" s="94"/>
      <c r="J166" s="91"/>
      <c r="K166" s="110">
        <v>197.731</v>
      </c>
      <c r="L166" s="91"/>
      <c r="M166" s="91"/>
      <c r="N166" s="91"/>
      <c r="O166" s="91"/>
      <c r="P166" s="91"/>
      <c r="Q166" s="91"/>
      <c r="R166" s="130"/>
      <c r="T166" s="131"/>
      <c r="U166" s="91"/>
      <c r="V166" s="91"/>
      <c r="W166" s="91"/>
      <c r="X166" s="91"/>
      <c r="Y166" s="91"/>
      <c r="Z166" s="91"/>
      <c r="AA166" s="136"/>
      <c r="AT166" s="139" t="s">
        <v>150</v>
      </c>
      <c r="AU166" s="139" t="s">
        <v>94</v>
      </c>
      <c r="AV166" s="6" t="s">
        <v>94</v>
      </c>
      <c r="AW166" s="6" t="s">
        <v>35</v>
      </c>
      <c r="AX166" s="6" t="s">
        <v>22</v>
      </c>
      <c r="AY166" s="139" t="s">
        <v>134</v>
      </c>
    </row>
    <row r="167" s="1" customFormat="1" ht="31.5" customHeight="1" spans="2:65">
      <c r="B167" s="86"/>
      <c r="C167" s="87" t="s">
        <v>223</v>
      </c>
      <c r="D167" s="87" t="s">
        <v>135</v>
      </c>
      <c r="E167" s="88" t="s">
        <v>224</v>
      </c>
      <c r="F167" s="89" t="s">
        <v>225</v>
      </c>
      <c r="G167" s="89"/>
      <c r="H167" s="89"/>
      <c r="I167" s="89"/>
      <c r="J167" s="107" t="s">
        <v>138</v>
      </c>
      <c r="K167" s="108">
        <v>40</v>
      </c>
      <c r="L167" s="109"/>
      <c r="M167" s="109"/>
      <c r="N167" s="109">
        <f t="shared" si="37"/>
        <v>0</v>
      </c>
      <c r="O167" s="109"/>
      <c r="P167" s="109"/>
      <c r="Q167" s="109"/>
      <c r="R167" s="126"/>
      <c r="T167" s="127" t="s">
        <v>5</v>
      </c>
      <c r="U167" s="128" t="s">
        <v>43</v>
      </c>
      <c r="V167" s="129">
        <v>0</v>
      </c>
      <c r="W167" s="129">
        <f t="shared" si="38"/>
        <v>0</v>
      </c>
      <c r="X167" s="129">
        <v>0</v>
      </c>
      <c r="Y167" s="129">
        <f t="shared" si="39"/>
        <v>0</v>
      </c>
      <c r="Z167" s="129">
        <v>0</v>
      </c>
      <c r="AA167" s="135">
        <f t="shared" si="40"/>
        <v>0</v>
      </c>
      <c r="AR167" s="62" t="s">
        <v>139</v>
      </c>
      <c r="AT167" s="62" t="s">
        <v>135</v>
      </c>
      <c r="AU167" s="62" t="s">
        <v>94</v>
      </c>
      <c r="AY167" s="62" t="s">
        <v>134</v>
      </c>
      <c r="BE167" s="142">
        <f t="shared" si="41"/>
        <v>0</v>
      </c>
      <c r="BF167" s="142">
        <f t="shared" si="42"/>
        <v>0</v>
      </c>
      <c r="BG167" s="142">
        <f t="shared" si="43"/>
        <v>0</v>
      </c>
      <c r="BH167" s="142">
        <f t="shared" si="44"/>
        <v>0</v>
      </c>
      <c r="BI167" s="142">
        <f t="shared" si="45"/>
        <v>0</v>
      </c>
      <c r="BJ167" s="62" t="s">
        <v>22</v>
      </c>
      <c r="BK167" s="142">
        <f t="shared" si="46"/>
        <v>0</v>
      </c>
      <c r="BL167" s="62" t="s">
        <v>139</v>
      </c>
      <c r="BM167" s="62" t="s">
        <v>226</v>
      </c>
    </row>
    <row r="168" s="1" customFormat="1" ht="22.5" customHeight="1" spans="2:65">
      <c r="B168" s="86"/>
      <c r="C168" s="87" t="s">
        <v>227</v>
      </c>
      <c r="D168" s="87" t="s">
        <v>135</v>
      </c>
      <c r="E168" s="88" t="s">
        <v>228</v>
      </c>
      <c r="F168" s="89" t="s">
        <v>229</v>
      </c>
      <c r="G168" s="89"/>
      <c r="H168" s="89"/>
      <c r="I168" s="89"/>
      <c r="J168" s="107" t="s">
        <v>138</v>
      </c>
      <c r="K168" s="108">
        <v>40</v>
      </c>
      <c r="L168" s="109"/>
      <c r="M168" s="109"/>
      <c r="N168" s="109">
        <f t="shared" si="37"/>
        <v>0</v>
      </c>
      <c r="O168" s="109"/>
      <c r="P168" s="109"/>
      <c r="Q168" s="109"/>
      <c r="R168" s="126"/>
      <c r="T168" s="127" t="s">
        <v>5</v>
      </c>
      <c r="U168" s="128" t="s">
        <v>43</v>
      </c>
      <c r="V168" s="129">
        <v>0</v>
      </c>
      <c r="W168" s="129">
        <f t="shared" si="38"/>
        <v>0</v>
      </c>
      <c r="X168" s="129">
        <v>0</v>
      </c>
      <c r="Y168" s="129">
        <f t="shared" si="39"/>
        <v>0</v>
      </c>
      <c r="Z168" s="129">
        <v>0</v>
      </c>
      <c r="AA168" s="135">
        <f t="shared" si="40"/>
        <v>0</v>
      </c>
      <c r="AR168" s="62" t="s">
        <v>139</v>
      </c>
      <c r="AT168" s="62" t="s">
        <v>135</v>
      </c>
      <c r="AU168" s="62" t="s">
        <v>94</v>
      </c>
      <c r="AY168" s="62" t="s">
        <v>134</v>
      </c>
      <c r="BE168" s="142">
        <f t="shared" si="41"/>
        <v>0</v>
      </c>
      <c r="BF168" s="142">
        <f t="shared" si="42"/>
        <v>0</v>
      </c>
      <c r="BG168" s="142">
        <f t="shared" si="43"/>
        <v>0</v>
      </c>
      <c r="BH168" s="142">
        <f t="shared" si="44"/>
        <v>0</v>
      </c>
      <c r="BI168" s="142">
        <f t="shared" si="45"/>
        <v>0</v>
      </c>
      <c r="BJ168" s="62" t="s">
        <v>22</v>
      </c>
      <c r="BK168" s="142">
        <f t="shared" si="46"/>
        <v>0</v>
      </c>
      <c r="BL168" s="62" t="s">
        <v>139</v>
      </c>
      <c r="BM168" s="62" t="s">
        <v>230</v>
      </c>
    </row>
    <row r="169" s="5" customFormat="1" ht="29.85" customHeight="1" spans="2:63">
      <c r="B169" s="82"/>
      <c r="C169" s="83"/>
      <c r="D169" s="85" t="s">
        <v>108</v>
      </c>
      <c r="E169" s="85"/>
      <c r="F169" s="85"/>
      <c r="G169" s="85"/>
      <c r="H169" s="85"/>
      <c r="I169" s="85"/>
      <c r="J169" s="85"/>
      <c r="K169" s="85"/>
      <c r="L169" s="85"/>
      <c r="M169" s="85"/>
      <c r="N169" s="155">
        <f>BK169</f>
        <v>0</v>
      </c>
      <c r="O169" s="156"/>
      <c r="P169" s="156"/>
      <c r="Q169" s="156"/>
      <c r="R169" s="123"/>
      <c r="T169" s="124"/>
      <c r="U169" s="83"/>
      <c r="V169" s="83"/>
      <c r="W169" s="125">
        <f t="shared" ref="W169:AA169" si="47">SUM(W170:W191)</f>
        <v>6.36</v>
      </c>
      <c r="X169" s="83"/>
      <c r="Y169" s="125">
        <f t="shared" si="47"/>
        <v>0.00488</v>
      </c>
      <c r="Z169" s="83"/>
      <c r="AA169" s="134">
        <f t="shared" si="47"/>
        <v>0</v>
      </c>
      <c r="AR169" s="137" t="s">
        <v>22</v>
      </c>
      <c r="AT169" s="138" t="s">
        <v>77</v>
      </c>
      <c r="AU169" s="138" t="s">
        <v>22</v>
      </c>
      <c r="AY169" s="137" t="s">
        <v>134</v>
      </c>
      <c r="BK169" s="141">
        <f>SUM(BK170:BK191)</f>
        <v>0</v>
      </c>
    </row>
    <row r="170" s="1" customFormat="1" ht="31.5" customHeight="1" spans="2:65">
      <c r="B170" s="86"/>
      <c r="C170" s="87" t="s">
        <v>10</v>
      </c>
      <c r="D170" s="87" t="s">
        <v>135</v>
      </c>
      <c r="E170" s="88" t="s">
        <v>231</v>
      </c>
      <c r="F170" s="89" t="s">
        <v>232</v>
      </c>
      <c r="G170" s="89"/>
      <c r="H170" s="89"/>
      <c r="I170" s="89"/>
      <c r="J170" s="107" t="s">
        <v>173</v>
      </c>
      <c r="K170" s="108">
        <v>0.44</v>
      </c>
      <c r="L170" s="109"/>
      <c r="M170" s="109"/>
      <c r="N170" s="109">
        <f>ROUND(L170*K170,2)</f>
        <v>0</v>
      </c>
      <c r="O170" s="109"/>
      <c r="P170" s="109"/>
      <c r="Q170" s="109"/>
      <c r="R170" s="126"/>
      <c r="T170" s="127" t="s">
        <v>5</v>
      </c>
      <c r="U170" s="128" t="s">
        <v>43</v>
      </c>
      <c r="V170" s="129">
        <v>0</v>
      </c>
      <c r="W170" s="129">
        <f>V170*K170</f>
        <v>0</v>
      </c>
      <c r="X170" s="129">
        <v>0</v>
      </c>
      <c r="Y170" s="129">
        <f>X170*K170</f>
        <v>0</v>
      </c>
      <c r="Z170" s="129">
        <v>0</v>
      </c>
      <c r="AA170" s="135">
        <f>Z170*K170</f>
        <v>0</v>
      </c>
      <c r="AR170" s="62" t="s">
        <v>139</v>
      </c>
      <c r="AT170" s="62" t="s">
        <v>135</v>
      </c>
      <c r="AU170" s="62" t="s">
        <v>94</v>
      </c>
      <c r="AY170" s="62" t="s">
        <v>134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62" t="s">
        <v>22</v>
      </c>
      <c r="BK170" s="142">
        <f>ROUND(L170*K170,2)</f>
        <v>0</v>
      </c>
      <c r="BL170" s="62" t="s">
        <v>139</v>
      </c>
      <c r="BM170" s="62" t="s">
        <v>233</v>
      </c>
    </row>
    <row r="171" s="6" customFormat="1" ht="22.5" customHeight="1" spans="2:51">
      <c r="B171" s="90"/>
      <c r="C171" s="91"/>
      <c r="D171" s="91"/>
      <c r="E171" s="92" t="s">
        <v>5</v>
      </c>
      <c r="F171" s="93" t="s">
        <v>234</v>
      </c>
      <c r="G171" s="94"/>
      <c r="H171" s="94"/>
      <c r="I171" s="94"/>
      <c r="J171" s="91"/>
      <c r="K171" s="110">
        <v>0.44</v>
      </c>
      <c r="L171" s="91"/>
      <c r="M171" s="91"/>
      <c r="N171" s="91"/>
      <c r="O171" s="91"/>
      <c r="P171" s="91"/>
      <c r="Q171" s="91"/>
      <c r="R171" s="130"/>
      <c r="T171" s="131"/>
      <c r="U171" s="91"/>
      <c r="V171" s="91"/>
      <c r="W171" s="91"/>
      <c r="X171" s="91"/>
      <c r="Y171" s="91"/>
      <c r="Z171" s="91"/>
      <c r="AA171" s="136"/>
      <c r="AT171" s="139" t="s">
        <v>150</v>
      </c>
      <c r="AU171" s="139" t="s">
        <v>94</v>
      </c>
      <c r="AV171" s="6" t="s">
        <v>94</v>
      </c>
      <c r="AW171" s="6" t="s">
        <v>35</v>
      </c>
      <c r="AX171" s="6" t="s">
        <v>78</v>
      </c>
      <c r="AY171" s="139" t="s">
        <v>134</v>
      </c>
    </row>
    <row r="172" s="7" customFormat="1" ht="22.5" customHeight="1" spans="2:51">
      <c r="B172" s="143"/>
      <c r="C172" s="144"/>
      <c r="D172" s="144"/>
      <c r="E172" s="145" t="s">
        <v>5</v>
      </c>
      <c r="F172" s="146" t="s">
        <v>151</v>
      </c>
      <c r="G172" s="144"/>
      <c r="H172" s="144"/>
      <c r="I172" s="144"/>
      <c r="J172" s="144"/>
      <c r="K172" s="151">
        <v>0.44</v>
      </c>
      <c r="L172" s="144"/>
      <c r="M172" s="144"/>
      <c r="N172" s="144"/>
      <c r="O172" s="144"/>
      <c r="P172" s="144"/>
      <c r="Q172" s="144"/>
      <c r="R172" s="157"/>
      <c r="T172" s="158"/>
      <c r="U172" s="144"/>
      <c r="V172" s="144"/>
      <c r="W172" s="144"/>
      <c r="X172" s="144"/>
      <c r="Y172" s="144"/>
      <c r="Z172" s="144"/>
      <c r="AA172" s="159"/>
      <c r="AT172" s="160" t="s">
        <v>150</v>
      </c>
      <c r="AU172" s="160" t="s">
        <v>94</v>
      </c>
      <c r="AV172" s="7" t="s">
        <v>139</v>
      </c>
      <c r="AW172" s="7" t="s">
        <v>35</v>
      </c>
      <c r="AX172" s="7" t="s">
        <v>22</v>
      </c>
      <c r="AY172" s="160" t="s">
        <v>134</v>
      </c>
    </row>
    <row r="173" s="1" customFormat="1" ht="31.5" customHeight="1" spans="2:65">
      <c r="B173" s="86"/>
      <c r="C173" s="87" t="s">
        <v>235</v>
      </c>
      <c r="D173" s="87" t="s">
        <v>135</v>
      </c>
      <c r="E173" s="88" t="s">
        <v>236</v>
      </c>
      <c r="F173" s="89" t="s">
        <v>237</v>
      </c>
      <c r="G173" s="89"/>
      <c r="H173" s="89"/>
      <c r="I173" s="89"/>
      <c r="J173" s="107" t="s">
        <v>158</v>
      </c>
      <c r="K173" s="108">
        <v>13</v>
      </c>
      <c r="L173" s="109"/>
      <c r="M173" s="109"/>
      <c r="N173" s="109">
        <f>ROUND(L173*K173,2)</f>
        <v>0</v>
      </c>
      <c r="O173" s="109"/>
      <c r="P173" s="109"/>
      <c r="Q173" s="109"/>
      <c r="R173" s="126"/>
      <c r="T173" s="127" t="s">
        <v>5</v>
      </c>
      <c r="U173" s="128" t="s">
        <v>43</v>
      </c>
      <c r="V173" s="129">
        <v>0</v>
      </c>
      <c r="W173" s="129">
        <f>V173*K173</f>
        <v>0</v>
      </c>
      <c r="X173" s="129">
        <v>0</v>
      </c>
      <c r="Y173" s="129">
        <f>X173*K173</f>
        <v>0</v>
      </c>
      <c r="Z173" s="129">
        <v>0</v>
      </c>
      <c r="AA173" s="135">
        <f>Z173*K173</f>
        <v>0</v>
      </c>
      <c r="AR173" s="62" t="s">
        <v>139</v>
      </c>
      <c r="AT173" s="62" t="s">
        <v>135</v>
      </c>
      <c r="AU173" s="62" t="s">
        <v>94</v>
      </c>
      <c r="AY173" s="62" t="s">
        <v>134</v>
      </c>
      <c r="BE173" s="142">
        <f>IF(U173="základní",N173,0)</f>
        <v>0</v>
      </c>
      <c r="BF173" s="142">
        <f>IF(U173="snížená",N173,0)</f>
        <v>0</v>
      </c>
      <c r="BG173" s="142">
        <f>IF(U173="zákl. přenesená",N173,0)</f>
        <v>0</v>
      </c>
      <c r="BH173" s="142">
        <f>IF(U173="sníž. přenesená",N173,0)</f>
        <v>0</v>
      </c>
      <c r="BI173" s="142">
        <f>IF(U173="nulová",N173,0)</f>
        <v>0</v>
      </c>
      <c r="BJ173" s="62" t="s">
        <v>22</v>
      </c>
      <c r="BK173" s="142">
        <f>ROUND(L173*K173,2)</f>
        <v>0</v>
      </c>
      <c r="BL173" s="62" t="s">
        <v>139</v>
      </c>
      <c r="BM173" s="62" t="s">
        <v>238</v>
      </c>
    </row>
    <row r="174" s="6" customFormat="1" ht="22.5" customHeight="1" spans="2:51">
      <c r="B174" s="90"/>
      <c r="C174" s="91"/>
      <c r="D174" s="91"/>
      <c r="E174" s="92" t="s">
        <v>5</v>
      </c>
      <c r="F174" s="93" t="s">
        <v>239</v>
      </c>
      <c r="G174" s="94"/>
      <c r="H174" s="94"/>
      <c r="I174" s="94"/>
      <c r="J174" s="91"/>
      <c r="K174" s="110">
        <v>13</v>
      </c>
      <c r="L174" s="91"/>
      <c r="M174" s="91"/>
      <c r="N174" s="91"/>
      <c r="O174" s="91"/>
      <c r="P174" s="91"/>
      <c r="Q174" s="91"/>
      <c r="R174" s="130"/>
      <c r="T174" s="131"/>
      <c r="U174" s="91"/>
      <c r="V174" s="91"/>
      <c r="W174" s="91"/>
      <c r="X174" s="91"/>
      <c r="Y174" s="91"/>
      <c r="Z174" s="91"/>
      <c r="AA174" s="136"/>
      <c r="AT174" s="139" t="s">
        <v>150</v>
      </c>
      <c r="AU174" s="139" t="s">
        <v>94</v>
      </c>
      <c r="AV174" s="6" t="s">
        <v>94</v>
      </c>
      <c r="AW174" s="6" t="s">
        <v>35</v>
      </c>
      <c r="AX174" s="6" t="s">
        <v>78</v>
      </c>
      <c r="AY174" s="139" t="s">
        <v>134</v>
      </c>
    </row>
    <row r="175" s="7" customFormat="1" ht="22.5" customHeight="1" spans="2:51">
      <c r="B175" s="143"/>
      <c r="C175" s="144"/>
      <c r="D175" s="144"/>
      <c r="E175" s="145" t="s">
        <v>5</v>
      </c>
      <c r="F175" s="146" t="s">
        <v>151</v>
      </c>
      <c r="G175" s="144"/>
      <c r="H175" s="144"/>
      <c r="I175" s="144"/>
      <c r="J175" s="144"/>
      <c r="K175" s="151">
        <v>13</v>
      </c>
      <c r="L175" s="144"/>
      <c r="M175" s="144"/>
      <c r="N175" s="144"/>
      <c r="O175" s="144"/>
      <c r="P175" s="144"/>
      <c r="Q175" s="144"/>
      <c r="R175" s="157"/>
      <c r="T175" s="158"/>
      <c r="U175" s="144"/>
      <c r="V175" s="144"/>
      <c r="W175" s="144"/>
      <c r="X175" s="144"/>
      <c r="Y175" s="144"/>
      <c r="Z175" s="144"/>
      <c r="AA175" s="159"/>
      <c r="AT175" s="160" t="s">
        <v>150</v>
      </c>
      <c r="AU175" s="160" t="s">
        <v>94</v>
      </c>
      <c r="AV175" s="7" t="s">
        <v>139</v>
      </c>
      <c r="AW175" s="7" t="s">
        <v>35</v>
      </c>
      <c r="AX175" s="7" t="s">
        <v>22</v>
      </c>
      <c r="AY175" s="160" t="s">
        <v>134</v>
      </c>
    </row>
    <row r="176" s="1" customFormat="1" ht="22.5" customHeight="1" spans="2:65">
      <c r="B176" s="86"/>
      <c r="C176" s="87" t="s">
        <v>240</v>
      </c>
      <c r="D176" s="87" t="s">
        <v>135</v>
      </c>
      <c r="E176" s="88" t="s">
        <v>241</v>
      </c>
      <c r="F176" s="89" t="s">
        <v>242</v>
      </c>
      <c r="G176" s="89"/>
      <c r="H176" s="89"/>
      <c r="I176" s="89"/>
      <c r="J176" s="107" t="s">
        <v>173</v>
      </c>
      <c r="K176" s="108">
        <v>3.85</v>
      </c>
      <c r="L176" s="109"/>
      <c r="M176" s="109"/>
      <c r="N176" s="109">
        <f>ROUND(L176*K176,2)</f>
        <v>0</v>
      </c>
      <c r="O176" s="109"/>
      <c r="P176" s="109"/>
      <c r="Q176" s="109"/>
      <c r="R176" s="126"/>
      <c r="T176" s="127" t="s">
        <v>5</v>
      </c>
      <c r="U176" s="128" t="s">
        <v>43</v>
      </c>
      <c r="V176" s="129">
        <v>0</v>
      </c>
      <c r="W176" s="129">
        <f>V176*K176</f>
        <v>0</v>
      </c>
      <c r="X176" s="129">
        <v>0</v>
      </c>
      <c r="Y176" s="129">
        <f>X176*K176</f>
        <v>0</v>
      </c>
      <c r="Z176" s="129">
        <v>0</v>
      </c>
      <c r="AA176" s="135">
        <f>Z176*K176</f>
        <v>0</v>
      </c>
      <c r="AR176" s="62" t="s">
        <v>139</v>
      </c>
      <c r="AT176" s="62" t="s">
        <v>135</v>
      </c>
      <c r="AU176" s="62" t="s">
        <v>94</v>
      </c>
      <c r="AY176" s="62" t="s">
        <v>134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62" t="s">
        <v>22</v>
      </c>
      <c r="BK176" s="142">
        <f>ROUND(L176*K176,2)</f>
        <v>0</v>
      </c>
      <c r="BL176" s="62" t="s">
        <v>139</v>
      </c>
      <c r="BM176" s="62" t="s">
        <v>243</v>
      </c>
    </row>
    <row r="177" s="6" customFormat="1" ht="22.5" customHeight="1" spans="2:51">
      <c r="B177" s="90"/>
      <c r="C177" s="91"/>
      <c r="D177" s="91"/>
      <c r="E177" s="92" t="s">
        <v>5</v>
      </c>
      <c r="F177" s="93" t="s">
        <v>244</v>
      </c>
      <c r="G177" s="94"/>
      <c r="H177" s="94"/>
      <c r="I177" s="94"/>
      <c r="J177" s="91"/>
      <c r="K177" s="110">
        <v>3.85</v>
      </c>
      <c r="L177" s="91"/>
      <c r="M177" s="91"/>
      <c r="N177" s="91"/>
      <c r="O177" s="91"/>
      <c r="P177" s="91"/>
      <c r="Q177" s="91"/>
      <c r="R177" s="130"/>
      <c r="T177" s="131"/>
      <c r="U177" s="91"/>
      <c r="V177" s="91"/>
      <c r="W177" s="91"/>
      <c r="X177" s="91"/>
      <c r="Y177" s="91"/>
      <c r="Z177" s="91"/>
      <c r="AA177" s="136"/>
      <c r="AT177" s="139" t="s">
        <v>150</v>
      </c>
      <c r="AU177" s="139" t="s">
        <v>94</v>
      </c>
      <c r="AV177" s="6" t="s">
        <v>94</v>
      </c>
      <c r="AW177" s="6" t="s">
        <v>35</v>
      </c>
      <c r="AX177" s="6" t="s">
        <v>78</v>
      </c>
      <c r="AY177" s="139" t="s">
        <v>134</v>
      </c>
    </row>
    <row r="178" s="7" customFormat="1" ht="22.5" customHeight="1" spans="2:51">
      <c r="B178" s="143"/>
      <c r="C178" s="144"/>
      <c r="D178" s="144"/>
      <c r="E178" s="145" t="s">
        <v>5</v>
      </c>
      <c r="F178" s="146" t="s">
        <v>151</v>
      </c>
      <c r="G178" s="144"/>
      <c r="H178" s="144"/>
      <c r="I178" s="144"/>
      <c r="J178" s="144"/>
      <c r="K178" s="151">
        <v>3.85</v>
      </c>
      <c r="L178" s="144"/>
      <c r="M178" s="144"/>
      <c r="N178" s="144"/>
      <c r="O178" s="144"/>
      <c r="P178" s="144"/>
      <c r="Q178" s="144"/>
      <c r="R178" s="157"/>
      <c r="T178" s="158"/>
      <c r="U178" s="144"/>
      <c r="V178" s="144"/>
      <c r="W178" s="144"/>
      <c r="X178" s="144"/>
      <c r="Y178" s="144"/>
      <c r="Z178" s="144"/>
      <c r="AA178" s="159"/>
      <c r="AT178" s="160" t="s">
        <v>150</v>
      </c>
      <c r="AU178" s="160" t="s">
        <v>94</v>
      </c>
      <c r="AV178" s="7" t="s">
        <v>139</v>
      </c>
      <c r="AW178" s="7" t="s">
        <v>35</v>
      </c>
      <c r="AX178" s="7" t="s">
        <v>22</v>
      </c>
      <c r="AY178" s="160" t="s">
        <v>134</v>
      </c>
    </row>
    <row r="179" s="1" customFormat="1" ht="31.5" customHeight="1" spans="2:65">
      <c r="B179" s="86"/>
      <c r="C179" s="87" t="s">
        <v>245</v>
      </c>
      <c r="D179" s="87" t="s">
        <v>135</v>
      </c>
      <c r="E179" s="88" t="s">
        <v>246</v>
      </c>
      <c r="F179" s="89" t="s">
        <v>247</v>
      </c>
      <c r="G179" s="89"/>
      <c r="H179" s="89"/>
      <c r="I179" s="89"/>
      <c r="J179" s="107" t="s">
        <v>173</v>
      </c>
      <c r="K179" s="108">
        <v>19.584</v>
      </c>
      <c r="L179" s="109"/>
      <c r="M179" s="109"/>
      <c r="N179" s="109">
        <f>ROUND(L179*K179,2)</f>
        <v>0</v>
      </c>
      <c r="O179" s="109"/>
      <c r="P179" s="109"/>
      <c r="Q179" s="109"/>
      <c r="R179" s="126"/>
      <c r="T179" s="127" t="s">
        <v>5</v>
      </c>
      <c r="U179" s="128" t="s">
        <v>43</v>
      </c>
      <c r="V179" s="129">
        <v>0</v>
      </c>
      <c r="W179" s="129">
        <f>V179*K179</f>
        <v>0</v>
      </c>
      <c r="X179" s="129">
        <v>0</v>
      </c>
      <c r="Y179" s="129">
        <f>X179*K179</f>
        <v>0</v>
      </c>
      <c r="Z179" s="129">
        <v>0</v>
      </c>
      <c r="AA179" s="135">
        <f>Z179*K179</f>
        <v>0</v>
      </c>
      <c r="AR179" s="62" t="s">
        <v>139</v>
      </c>
      <c r="AT179" s="62" t="s">
        <v>135</v>
      </c>
      <c r="AU179" s="62" t="s">
        <v>94</v>
      </c>
      <c r="AY179" s="62" t="s">
        <v>134</v>
      </c>
      <c r="BE179" s="142">
        <f>IF(U179="základní",N179,0)</f>
        <v>0</v>
      </c>
      <c r="BF179" s="142">
        <f>IF(U179="snížená",N179,0)</f>
        <v>0</v>
      </c>
      <c r="BG179" s="142">
        <f>IF(U179="zákl. přenesená",N179,0)</f>
        <v>0</v>
      </c>
      <c r="BH179" s="142">
        <f>IF(U179="sníž. přenesená",N179,0)</f>
        <v>0</v>
      </c>
      <c r="BI179" s="142">
        <f>IF(U179="nulová",N179,0)</f>
        <v>0</v>
      </c>
      <c r="BJ179" s="62" t="s">
        <v>22</v>
      </c>
      <c r="BK179" s="142">
        <f>ROUND(L179*K179,2)</f>
        <v>0</v>
      </c>
      <c r="BL179" s="62" t="s">
        <v>139</v>
      </c>
      <c r="BM179" s="62" t="s">
        <v>248</v>
      </c>
    </row>
    <row r="180" s="6" customFormat="1" ht="22.5" customHeight="1" spans="2:51">
      <c r="B180" s="90"/>
      <c r="C180" s="91"/>
      <c r="D180" s="91"/>
      <c r="E180" s="92" t="s">
        <v>5</v>
      </c>
      <c r="F180" s="93" t="s">
        <v>249</v>
      </c>
      <c r="G180" s="94"/>
      <c r="H180" s="94"/>
      <c r="I180" s="94"/>
      <c r="J180" s="91"/>
      <c r="K180" s="110">
        <v>19.584</v>
      </c>
      <c r="L180" s="91"/>
      <c r="M180" s="91"/>
      <c r="N180" s="91"/>
      <c r="O180" s="91"/>
      <c r="P180" s="91"/>
      <c r="Q180" s="91"/>
      <c r="R180" s="130"/>
      <c r="T180" s="131"/>
      <c r="U180" s="91"/>
      <c r="V180" s="91"/>
      <c r="W180" s="91"/>
      <c r="X180" s="91"/>
      <c r="Y180" s="91"/>
      <c r="Z180" s="91"/>
      <c r="AA180" s="136"/>
      <c r="AT180" s="139" t="s">
        <v>150</v>
      </c>
      <c r="AU180" s="139" t="s">
        <v>94</v>
      </c>
      <c r="AV180" s="6" t="s">
        <v>94</v>
      </c>
      <c r="AW180" s="6" t="s">
        <v>35</v>
      </c>
      <c r="AX180" s="6" t="s">
        <v>78</v>
      </c>
      <c r="AY180" s="139" t="s">
        <v>134</v>
      </c>
    </row>
    <row r="181" s="7" customFormat="1" ht="22.5" customHeight="1" spans="2:51">
      <c r="B181" s="143"/>
      <c r="C181" s="144"/>
      <c r="D181" s="144"/>
      <c r="E181" s="145" t="s">
        <v>5</v>
      </c>
      <c r="F181" s="146" t="s">
        <v>151</v>
      </c>
      <c r="G181" s="144"/>
      <c r="H181" s="144"/>
      <c r="I181" s="144"/>
      <c r="J181" s="144"/>
      <c r="K181" s="151">
        <v>19.584</v>
      </c>
      <c r="L181" s="144"/>
      <c r="M181" s="144"/>
      <c r="N181" s="144"/>
      <c r="O181" s="144"/>
      <c r="P181" s="144"/>
      <c r="Q181" s="144"/>
      <c r="R181" s="157"/>
      <c r="T181" s="158"/>
      <c r="U181" s="144"/>
      <c r="V181" s="144"/>
      <c r="W181" s="144"/>
      <c r="X181" s="144"/>
      <c r="Y181" s="144"/>
      <c r="Z181" s="144"/>
      <c r="AA181" s="159"/>
      <c r="AT181" s="160" t="s">
        <v>150</v>
      </c>
      <c r="AU181" s="160" t="s">
        <v>94</v>
      </c>
      <c r="AV181" s="7" t="s">
        <v>139</v>
      </c>
      <c r="AW181" s="7" t="s">
        <v>35</v>
      </c>
      <c r="AX181" s="7" t="s">
        <v>22</v>
      </c>
      <c r="AY181" s="160" t="s">
        <v>134</v>
      </c>
    </row>
    <row r="182" s="1" customFormat="1" ht="22.5" customHeight="1" spans="2:65">
      <c r="B182" s="86"/>
      <c r="C182" s="87" t="s">
        <v>250</v>
      </c>
      <c r="D182" s="87" t="s">
        <v>135</v>
      </c>
      <c r="E182" s="88" t="s">
        <v>251</v>
      </c>
      <c r="F182" s="89" t="s">
        <v>252</v>
      </c>
      <c r="G182" s="89"/>
      <c r="H182" s="89"/>
      <c r="I182" s="89"/>
      <c r="J182" s="107" t="s">
        <v>138</v>
      </c>
      <c r="K182" s="108">
        <v>39.36</v>
      </c>
      <c r="L182" s="109"/>
      <c r="M182" s="109"/>
      <c r="N182" s="109">
        <f>ROUND(L182*K182,2)</f>
        <v>0</v>
      </c>
      <c r="O182" s="109"/>
      <c r="P182" s="109"/>
      <c r="Q182" s="109"/>
      <c r="R182" s="126"/>
      <c r="T182" s="127" t="s">
        <v>5</v>
      </c>
      <c r="U182" s="128" t="s">
        <v>43</v>
      </c>
      <c r="V182" s="129">
        <v>0</v>
      </c>
      <c r="W182" s="129">
        <f>V182*K182</f>
        <v>0</v>
      </c>
      <c r="X182" s="129">
        <v>0</v>
      </c>
      <c r="Y182" s="129">
        <f>X182*K182</f>
        <v>0</v>
      </c>
      <c r="Z182" s="129">
        <v>0</v>
      </c>
      <c r="AA182" s="135">
        <f>Z182*K182</f>
        <v>0</v>
      </c>
      <c r="AR182" s="62" t="s">
        <v>139</v>
      </c>
      <c r="AT182" s="62" t="s">
        <v>135</v>
      </c>
      <c r="AU182" s="62" t="s">
        <v>94</v>
      </c>
      <c r="AY182" s="62" t="s">
        <v>134</v>
      </c>
      <c r="BE182" s="142">
        <f>IF(U182="základní",N182,0)</f>
        <v>0</v>
      </c>
      <c r="BF182" s="142">
        <f>IF(U182="snížená",N182,0)</f>
        <v>0</v>
      </c>
      <c r="BG182" s="142">
        <f>IF(U182="zákl. přenesená",N182,0)</f>
        <v>0</v>
      </c>
      <c r="BH182" s="142">
        <f>IF(U182="sníž. přenesená",N182,0)</f>
        <v>0</v>
      </c>
      <c r="BI182" s="142">
        <f>IF(U182="nulová",N182,0)</f>
        <v>0</v>
      </c>
      <c r="BJ182" s="62" t="s">
        <v>22</v>
      </c>
      <c r="BK182" s="142">
        <f>ROUND(L182*K182,2)</f>
        <v>0</v>
      </c>
      <c r="BL182" s="62" t="s">
        <v>139</v>
      </c>
      <c r="BM182" s="62" t="s">
        <v>253</v>
      </c>
    </row>
    <row r="183" s="6" customFormat="1" ht="22.5" customHeight="1" spans="2:51">
      <c r="B183" s="90"/>
      <c r="C183" s="91"/>
      <c r="D183" s="91"/>
      <c r="E183" s="92" t="s">
        <v>5</v>
      </c>
      <c r="F183" s="93" t="s">
        <v>254</v>
      </c>
      <c r="G183" s="94"/>
      <c r="H183" s="94"/>
      <c r="I183" s="94"/>
      <c r="J183" s="91"/>
      <c r="K183" s="110">
        <v>39.36</v>
      </c>
      <c r="L183" s="91"/>
      <c r="M183" s="91"/>
      <c r="N183" s="91"/>
      <c r="O183" s="91"/>
      <c r="P183" s="91"/>
      <c r="Q183" s="91"/>
      <c r="R183" s="130"/>
      <c r="T183" s="131"/>
      <c r="U183" s="91"/>
      <c r="V183" s="91"/>
      <c r="W183" s="91"/>
      <c r="X183" s="91"/>
      <c r="Y183" s="91"/>
      <c r="Z183" s="91"/>
      <c r="AA183" s="136"/>
      <c r="AT183" s="139" t="s">
        <v>150</v>
      </c>
      <c r="AU183" s="139" t="s">
        <v>94</v>
      </c>
      <c r="AV183" s="6" t="s">
        <v>94</v>
      </c>
      <c r="AW183" s="6" t="s">
        <v>35</v>
      </c>
      <c r="AX183" s="6" t="s">
        <v>78</v>
      </c>
      <c r="AY183" s="139" t="s">
        <v>134</v>
      </c>
    </row>
    <row r="184" s="7" customFormat="1" ht="22.5" customHeight="1" spans="2:51">
      <c r="B184" s="143"/>
      <c r="C184" s="144"/>
      <c r="D184" s="144"/>
      <c r="E184" s="145" t="s">
        <v>5</v>
      </c>
      <c r="F184" s="146" t="s">
        <v>151</v>
      </c>
      <c r="G184" s="144"/>
      <c r="H184" s="144"/>
      <c r="I184" s="144"/>
      <c r="J184" s="144"/>
      <c r="K184" s="151">
        <v>39.36</v>
      </c>
      <c r="L184" s="144"/>
      <c r="M184" s="144"/>
      <c r="N184" s="144"/>
      <c r="O184" s="144"/>
      <c r="P184" s="144"/>
      <c r="Q184" s="144"/>
      <c r="R184" s="157"/>
      <c r="T184" s="158"/>
      <c r="U184" s="144"/>
      <c r="V184" s="144"/>
      <c r="W184" s="144"/>
      <c r="X184" s="144"/>
      <c r="Y184" s="144"/>
      <c r="Z184" s="144"/>
      <c r="AA184" s="159"/>
      <c r="AT184" s="160" t="s">
        <v>150</v>
      </c>
      <c r="AU184" s="160" t="s">
        <v>94</v>
      </c>
      <c r="AV184" s="7" t="s">
        <v>139</v>
      </c>
      <c r="AW184" s="7" t="s">
        <v>35</v>
      </c>
      <c r="AX184" s="7" t="s">
        <v>22</v>
      </c>
      <c r="AY184" s="160" t="s">
        <v>134</v>
      </c>
    </row>
    <row r="185" s="1" customFormat="1" ht="22.5" customHeight="1" spans="2:65">
      <c r="B185" s="86"/>
      <c r="C185" s="87" t="s">
        <v>255</v>
      </c>
      <c r="D185" s="87" t="s">
        <v>135</v>
      </c>
      <c r="E185" s="88" t="s">
        <v>256</v>
      </c>
      <c r="F185" s="89" t="s">
        <v>257</v>
      </c>
      <c r="G185" s="89"/>
      <c r="H185" s="89"/>
      <c r="I185" s="89"/>
      <c r="J185" s="107" t="s">
        <v>138</v>
      </c>
      <c r="K185" s="108">
        <v>39.36</v>
      </c>
      <c r="L185" s="109"/>
      <c r="M185" s="109"/>
      <c r="N185" s="109">
        <f>ROUND(L185*K185,2)</f>
        <v>0</v>
      </c>
      <c r="O185" s="109"/>
      <c r="P185" s="109"/>
      <c r="Q185" s="109"/>
      <c r="R185" s="126"/>
      <c r="T185" s="127" t="s">
        <v>5</v>
      </c>
      <c r="U185" s="128" t="s">
        <v>43</v>
      </c>
      <c r="V185" s="129">
        <v>0</v>
      </c>
      <c r="W185" s="129">
        <f>V185*K185</f>
        <v>0</v>
      </c>
      <c r="X185" s="129">
        <v>0</v>
      </c>
      <c r="Y185" s="129">
        <f>X185*K185</f>
        <v>0</v>
      </c>
      <c r="Z185" s="129">
        <v>0</v>
      </c>
      <c r="AA185" s="135">
        <f>Z185*K185</f>
        <v>0</v>
      </c>
      <c r="AR185" s="62" t="s">
        <v>139</v>
      </c>
      <c r="AT185" s="62" t="s">
        <v>135</v>
      </c>
      <c r="AU185" s="62" t="s">
        <v>94</v>
      </c>
      <c r="AY185" s="62" t="s">
        <v>134</v>
      </c>
      <c r="BE185" s="142">
        <f>IF(U185="základní",N185,0)</f>
        <v>0</v>
      </c>
      <c r="BF185" s="142">
        <f>IF(U185="snížená",N185,0)</f>
        <v>0</v>
      </c>
      <c r="BG185" s="142">
        <f>IF(U185="zákl. přenesená",N185,0)</f>
        <v>0</v>
      </c>
      <c r="BH185" s="142">
        <f>IF(U185="sníž. přenesená",N185,0)</f>
        <v>0</v>
      </c>
      <c r="BI185" s="142">
        <f>IF(U185="nulová",N185,0)</f>
        <v>0</v>
      </c>
      <c r="BJ185" s="62" t="s">
        <v>22</v>
      </c>
      <c r="BK185" s="142">
        <f>ROUND(L185*K185,2)</f>
        <v>0</v>
      </c>
      <c r="BL185" s="62" t="s">
        <v>139</v>
      </c>
      <c r="BM185" s="62" t="s">
        <v>258</v>
      </c>
    </row>
    <row r="186" s="6" customFormat="1" ht="22.5" customHeight="1" spans="2:51">
      <c r="B186" s="90"/>
      <c r="C186" s="91"/>
      <c r="D186" s="91"/>
      <c r="E186" s="92" t="s">
        <v>5</v>
      </c>
      <c r="F186" s="93" t="s">
        <v>254</v>
      </c>
      <c r="G186" s="94"/>
      <c r="H186" s="94"/>
      <c r="I186" s="94"/>
      <c r="J186" s="91"/>
      <c r="K186" s="110">
        <v>39.36</v>
      </c>
      <c r="L186" s="91"/>
      <c r="M186" s="91"/>
      <c r="N186" s="91"/>
      <c r="O186" s="91"/>
      <c r="P186" s="91"/>
      <c r="Q186" s="91"/>
      <c r="R186" s="130"/>
      <c r="T186" s="131"/>
      <c r="U186" s="91"/>
      <c r="V186" s="91"/>
      <c r="W186" s="91"/>
      <c r="X186" s="91"/>
      <c r="Y186" s="91"/>
      <c r="Z186" s="91"/>
      <c r="AA186" s="136"/>
      <c r="AT186" s="139" t="s">
        <v>150</v>
      </c>
      <c r="AU186" s="139" t="s">
        <v>94</v>
      </c>
      <c r="AV186" s="6" t="s">
        <v>94</v>
      </c>
      <c r="AW186" s="6" t="s">
        <v>35</v>
      </c>
      <c r="AX186" s="6" t="s">
        <v>78</v>
      </c>
      <c r="AY186" s="139" t="s">
        <v>134</v>
      </c>
    </row>
    <row r="187" s="7" customFormat="1" ht="22.5" customHeight="1" spans="2:51">
      <c r="B187" s="143"/>
      <c r="C187" s="144"/>
      <c r="D187" s="144"/>
      <c r="E187" s="145" t="s">
        <v>5</v>
      </c>
      <c r="F187" s="146" t="s">
        <v>151</v>
      </c>
      <c r="G187" s="144"/>
      <c r="H187" s="144"/>
      <c r="I187" s="144"/>
      <c r="J187" s="144"/>
      <c r="K187" s="151">
        <v>39.36</v>
      </c>
      <c r="L187" s="144"/>
      <c r="M187" s="144"/>
      <c r="N187" s="144"/>
      <c r="O187" s="144"/>
      <c r="P187" s="144"/>
      <c r="Q187" s="144"/>
      <c r="R187" s="157"/>
      <c r="T187" s="158"/>
      <c r="U187" s="144"/>
      <c r="V187" s="144"/>
      <c r="W187" s="144"/>
      <c r="X187" s="144"/>
      <c r="Y187" s="144"/>
      <c r="Z187" s="144"/>
      <c r="AA187" s="159"/>
      <c r="AT187" s="160" t="s">
        <v>150</v>
      </c>
      <c r="AU187" s="160" t="s">
        <v>94</v>
      </c>
      <c r="AV187" s="7" t="s">
        <v>139</v>
      </c>
      <c r="AW187" s="7" t="s">
        <v>35</v>
      </c>
      <c r="AX187" s="7" t="s">
        <v>22</v>
      </c>
      <c r="AY187" s="160" t="s">
        <v>134</v>
      </c>
    </row>
    <row r="188" s="1" customFormat="1" ht="31.5" customHeight="1" spans="2:65">
      <c r="B188" s="86"/>
      <c r="C188" s="87" t="s">
        <v>259</v>
      </c>
      <c r="D188" s="87" t="s">
        <v>135</v>
      </c>
      <c r="E188" s="88" t="s">
        <v>260</v>
      </c>
      <c r="F188" s="89" t="s">
        <v>261</v>
      </c>
      <c r="G188" s="89"/>
      <c r="H188" s="89"/>
      <c r="I188" s="89"/>
      <c r="J188" s="107" t="s">
        <v>209</v>
      </c>
      <c r="K188" s="108">
        <v>0.882</v>
      </c>
      <c r="L188" s="109"/>
      <c r="M188" s="109"/>
      <c r="N188" s="109">
        <f t="shared" ref="N188:N193" si="48">ROUND(L188*K188,2)</f>
        <v>0</v>
      </c>
      <c r="O188" s="109"/>
      <c r="P188" s="109"/>
      <c r="Q188" s="109"/>
      <c r="R188" s="126"/>
      <c r="T188" s="127" t="s">
        <v>5</v>
      </c>
      <c r="U188" s="128" t="s">
        <v>43</v>
      </c>
      <c r="V188" s="129">
        <v>0</v>
      </c>
      <c r="W188" s="129">
        <f t="shared" ref="W188:W193" si="49">V188*K188</f>
        <v>0</v>
      </c>
      <c r="X188" s="129">
        <v>0</v>
      </c>
      <c r="Y188" s="129">
        <f t="shared" ref="Y188:Y193" si="50">X188*K188</f>
        <v>0</v>
      </c>
      <c r="Z188" s="129">
        <v>0</v>
      </c>
      <c r="AA188" s="135">
        <f t="shared" ref="AA188:AA193" si="51">Z188*K188</f>
        <v>0</v>
      </c>
      <c r="AR188" s="62" t="s">
        <v>139</v>
      </c>
      <c r="AT188" s="62" t="s">
        <v>135</v>
      </c>
      <c r="AU188" s="62" t="s">
        <v>94</v>
      </c>
      <c r="AY188" s="62" t="s">
        <v>134</v>
      </c>
      <c r="BE188" s="142">
        <f t="shared" ref="BE188:BE193" si="52">IF(U188="základní",N188,0)</f>
        <v>0</v>
      </c>
      <c r="BF188" s="142">
        <f t="shared" ref="BF188:BF193" si="53">IF(U188="snížená",N188,0)</f>
        <v>0</v>
      </c>
      <c r="BG188" s="142">
        <f t="shared" ref="BG188:BG193" si="54">IF(U188="zákl. přenesená",N188,0)</f>
        <v>0</v>
      </c>
      <c r="BH188" s="142">
        <f t="shared" ref="BH188:BH193" si="55">IF(U188="sníž. přenesená",N188,0)</f>
        <v>0</v>
      </c>
      <c r="BI188" s="142">
        <f t="shared" ref="BI188:BI193" si="56">IF(U188="nulová",N188,0)</f>
        <v>0</v>
      </c>
      <c r="BJ188" s="62" t="s">
        <v>22</v>
      </c>
      <c r="BK188" s="142">
        <f t="shared" ref="BK188:BK193" si="57">ROUND(L188*K188,2)</f>
        <v>0</v>
      </c>
      <c r="BL188" s="62" t="s">
        <v>139</v>
      </c>
      <c r="BM188" s="62" t="s">
        <v>262</v>
      </c>
    </row>
    <row r="189" s="6" customFormat="1" ht="22.5" customHeight="1" spans="2:51">
      <c r="B189" s="90"/>
      <c r="C189" s="91"/>
      <c r="D189" s="91"/>
      <c r="E189" s="92" t="s">
        <v>5</v>
      </c>
      <c r="F189" s="93" t="s">
        <v>263</v>
      </c>
      <c r="G189" s="94"/>
      <c r="H189" s="94"/>
      <c r="I189" s="94"/>
      <c r="J189" s="91"/>
      <c r="K189" s="110">
        <v>0.882</v>
      </c>
      <c r="L189" s="91"/>
      <c r="M189" s="91"/>
      <c r="N189" s="91"/>
      <c r="O189" s="91"/>
      <c r="P189" s="91"/>
      <c r="Q189" s="91"/>
      <c r="R189" s="130"/>
      <c r="T189" s="131"/>
      <c r="U189" s="91"/>
      <c r="V189" s="91"/>
      <c r="W189" s="91"/>
      <c r="X189" s="91"/>
      <c r="Y189" s="91"/>
      <c r="Z189" s="91"/>
      <c r="AA189" s="136"/>
      <c r="AT189" s="139" t="s">
        <v>150</v>
      </c>
      <c r="AU189" s="139" t="s">
        <v>94</v>
      </c>
      <c r="AV189" s="6" t="s">
        <v>94</v>
      </c>
      <c r="AW189" s="6" t="s">
        <v>35</v>
      </c>
      <c r="AX189" s="6" t="s">
        <v>78</v>
      </c>
      <c r="AY189" s="139" t="s">
        <v>134</v>
      </c>
    </row>
    <row r="190" s="7" customFormat="1" ht="22.5" customHeight="1" spans="2:51">
      <c r="B190" s="143"/>
      <c r="C190" s="144"/>
      <c r="D190" s="144"/>
      <c r="E190" s="145" t="s">
        <v>5</v>
      </c>
      <c r="F190" s="146" t="s">
        <v>151</v>
      </c>
      <c r="G190" s="144"/>
      <c r="H190" s="144"/>
      <c r="I190" s="144"/>
      <c r="J190" s="144"/>
      <c r="K190" s="151">
        <v>0.882</v>
      </c>
      <c r="L190" s="144"/>
      <c r="M190" s="144"/>
      <c r="N190" s="144"/>
      <c r="O190" s="144"/>
      <c r="P190" s="144"/>
      <c r="Q190" s="144"/>
      <c r="R190" s="157"/>
      <c r="T190" s="158"/>
      <c r="U190" s="144"/>
      <c r="V190" s="144"/>
      <c r="W190" s="144"/>
      <c r="X190" s="144"/>
      <c r="Y190" s="144"/>
      <c r="Z190" s="144"/>
      <c r="AA190" s="159"/>
      <c r="AT190" s="160" t="s">
        <v>150</v>
      </c>
      <c r="AU190" s="160" t="s">
        <v>94</v>
      </c>
      <c r="AV190" s="7" t="s">
        <v>139</v>
      </c>
      <c r="AW190" s="7" t="s">
        <v>35</v>
      </c>
      <c r="AX190" s="7" t="s">
        <v>22</v>
      </c>
      <c r="AY190" s="160" t="s">
        <v>134</v>
      </c>
    </row>
    <row r="191" s="1" customFormat="1" ht="31.5" customHeight="1" spans="2:65">
      <c r="B191" s="86"/>
      <c r="C191" s="87" t="s">
        <v>264</v>
      </c>
      <c r="D191" s="87" t="s">
        <v>135</v>
      </c>
      <c r="E191" s="88" t="s">
        <v>265</v>
      </c>
      <c r="F191" s="89" t="s">
        <v>266</v>
      </c>
      <c r="G191" s="89"/>
      <c r="H191" s="89"/>
      <c r="I191" s="89"/>
      <c r="J191" s="107" t="s">
        <v>158</v>
      </c>
      <c r="K191" s="108">
        <v>2</v>
      </c>
      <c r="L191" s="109"/>
      <c r="M191" s="109"/>
      <c r="N191" s="109">
        <f t="shared" si="48"/>
        <v>0</v>
      </c>
      <c r="O191" s="109"/>
      <c r="P191" s="109"/>
      <c r="Q191" s="109"/>
      <c r="R191" s="126"/>
      <c r="T191" s="127" t="s">
        <v>5</v>
      </c>
      <c r="U191" s="128" t="s">
        <v>43</v>
      </c>
      <c r="V191" s="129">
        <v>3.18</v>
      </c>
      <c r="W191" s="129">
        <f t="shared" si="49"/>
        <v>6.36</v>
      </c>
      <c r="X191" s="129">
        <v>0.00244</v>
      </c>
      <c r="Y191" s="129">
        <f t="shared" si="50"/>
        <v>0.00488</v>
      </c>
      <c r="Z191" s="129">
        <v>0</v>
      </c>
      <c r="AA191" s="135">
        <f t="shared" si="51"/>
        <v>0</v>
      </c>
      <c r="AR191" s="62" t="s">
        <v>139</v>
      </c>
      <c r="AT191" s="62" t="s">
        <v>135</v>
      </c>
      <c r="AU191" s="62" t="s">
        <v>94</v>
      </c>
      <c r="AY191" s="62" t="s">
        <v>134</v>
      </c>
      <c r="BE191" s="142">
        <f t="shared" si="52"/>
        <v>0</v>
      </c>
      <c r="BF191" s="142">
        <f t="shared" si="53"/>
        <v>0</v>
      </c>
      <c r="BG191" s="142">
        <f t="shared" si="54"/>
        <v>0</v>
      </c>
      <c r="BH191" s="142">
        <f t="shared" si="55"/>
        <v>0</v>
      </c>
      <c r="BI191" s="142">
        <f t="shared" si="56"/>
        <v>0</v>
      </c>
      <c r="BJ191" s="62" t="s">
        <v>22</v>
      </c>
      <c r="BK191" s="142">
        <f t="shared" si="57"/>
        <v>0</v>
      </c>
      <c r="BL191" s="62" t="s">
        <v>139</v>
      </c>
      <c r="BM191" s="62" t="s">
        <v>267</v>
      </c>
    </row>
    <row r="192" s="5" customFormat="1" ht="29.85" customHeight="1" spans="2:63">
      <c r="B192" s="82"/>
      <c r="C192" s="83"/>
      <c r="D192" s="85" t="s">
        <v>109</v>
      </c>
      <c r="E192" s="85"/>
      <c r="F192" s="85"/>
      <c r="G192" s="85"/>
      <c r="H192" s="85"/>
      <c r="I192" s="85"/>
      <c r="J192" s="85"/>
      <c r="K192" s="85"/>
      <c r="L192" s="85"/>
      <c r="M192" s="85"/>
      <c r="N192" s="155">
        <f>BK192</f>
        <v>0</v>
      </c>
      <c r="O192" s="156"/>
      <c r="P192" s="156"/>
      <c r="Q192" s="156"/>
      <c r="R192" s="123"/>
      <c r="T192" s="124"/>
      <c r="U192" s="83"/>
      <c r="V192" s="83"/>
      <c r="W192" s="125">
        <f t="shared" ref="W192:AA192" si="58">SUM(W193:W234)</f>
        <v>1.37106</v>
      </c>
      <c r="X192" s="83"/>
      <c r="Y192" s="125">
        <f t="shared" si="58"/>
        <v>0.00523666</v>
      </c>
      <c r="Z192" s="83"/>
      <c r="AA192" s="134">
        <f t="shared" si="58"/>
        <v>0</v>
      </c>
      <c r="AR192" s="137" t="s">
        <v>22</v>
      </c>
      <c r="AT192" s="138" t="s">
        <v>77</v>
      </c>
      <c r="AU192" s="138" t="s">
        <v>22</v>
      </c>
      <c r="AY192" s="137" t="s">
        <v>134</v>
      </c>
      <c r="BK192" s="141">
        <f>SUM(BK193:BK234)</f>
        <v>0</v>
      </c>
    </row>
    <row r="193" s="1" customFormat="1" ht="31.5" customHeight="1" spans="2:65">
      <c r="B193" s="86"/>
      <c r="C193" s="87" t="s">
        <v>268</v>
      </c>
      <c r="D193" s="87" t="s">
        <v>135</v>
      </c>
      <c r="E193" s="88" t="s">
        <v>269</v>
      </c>
      <c r="F193" s="89" t="s">
        <v>270</v>
      </c>
      <c r="G193" s="89"/>
      <c r="H193" s="89"/>
      <c r="I193" s="89"/>
      <c r="J193" s="107" t="s">
        <v>143</v>
      </c>
      <c r="K193" s="108">
        <v>10</v>
      </c>
      <c r="L193" s="109"/>
      <c r="M193" s="109"/>
      <c r="N193" s="109">
        <f t="shared" si="48"/>
        <v>0</v>
      </c>
      <c r="O193" s="109"/>
      <c r="P193" s="109"/>
      <c r="Q193" s="109"/>
      <c r="R193" s="126"/>
      <c r="T193" s="127" t="s">
        <v>5</v>
      </c>
      <c r="U193" s="128" t="s">
        <v>43</v>
      </c>
      <c r="V193" s="129">
        <v>0</v>
      </c>
      <c r="W193" s="129">
        <f t="shared" si="49"/>
        <v>0</v>
      </c>
      <c r="X193" s="129">
        <v>0</v>
      </c>
      <c r="Y193" s="129">
        <f t="shared" si="50"/>
        <v>0</v>
      </c>
      <c r="Z193" s="129">
        <v>0</v>
      </c>
      <c r="AA193" s="135">
        <f t="shared" si="51"/>
        <v>0</v>
      </c>
      <c r="AR193" s="62" t="s">
        <v>139</v>
      </c>
      <c r="AT193" s="62" t="s">
        <v>135</v>
      </c>
      <c r="AU193" s="62" t="s">
        <v>94</v>
      </c>
      <c r="AY193" s="62" t="s">
        <v>134</v>
      </c>
      <c r="BE193" s="142">
        <f t="shared" si="52"/>
        <v>0</v>
      </c>
      <c r="BF193" s="142">
        <f t="shared" si="53"/>
        <v>0</v>
      </c>
      <c r="BG193" s="142">
        <f t="shared" si="54"/>
        <v>0</v>
      </c>
      <c r="BH193" s="142">
        <f t="shared" si="55"/>
        <v>0</v>
      </c>
      <c r="BI193" s="142">
        <f t="shared" si="56"/>
        <v>0</v>
      </c>
      <c r="BJ193" s="62" t="s">
        <v>22</v>
      </c>
      <c r="BK193" s="142">
        <f t="shared" si="57"/>
        <v>0</v>
      </c>
      <c r="BL193" s="62" t="s">
        <v>139</v>
      </c>
      <c r="BM193" s="62" t="s">
        <v>271</v>
      </c>
    </row>
    <row r="194" s="6" customFormat="1" ht="22.5" customHeight="1" spans="2:51">
      <c r="B194" s="90"/>
      <c r="C194" s="91"/>
      <c r="D194" s="91"/>
      <c r="E194" s="92" t="s">
        <v>5</v>
      </c>
      <c r="F194" s="93" t="s">
        <v>27</v>
      </c>
      <c r="G194" s="94"/>
      <c r="H194" s="94"/>
      <c r="I194" s="94"/>
      <c r="J194" s="91"/>
      <c r="K194" s="110">
        <v>10</v>
      </c>
      <c r="L194" s="91"/>
      <c r="M194" s="91"/>
      <c r="N194" s="91"/>
      <c r="O194" s="91"/>
      <c r="P194" s="91"/>
      <c r="Q194" s="91"/>
      <c r="R194" s="130"/>
      <c r="T194" s="131"/>
      <c r="U194" s="91"/>
      <c r="V194" s="91"/>
      <c r="W194" s="91"/>
      <c r="X194" s="91"/>
      <c r="Y194" s="91"/>
      <c r="Z194" s="91"/>
      <c r="AA194" s="136"/>
      <c r="AT194" s="139" t="s">
        <v>150</v>
      </c>
      <c r="AU194" s="139" t="s">
        <v>94</v>
      </c>
      <c r="AV194" s="6" t="s">
        <v>94</v>
      </c>
      <c r="AW194" s="6" t="s">
        <v>35</v>
      </c>
      <c r="AX194" s="6" t="s">
        <v>78</v>
      </c>
      <c r="AY194" s="139" t="s">
        <v>134</v>
      </c>
    </row>
    <row r="195" s="7" customFormat="1" ht="22.5" customHeight="1" spans="2:51">
      <c r="B195" s="143"/>
      <c r="C195" s="144"/>
      <c r="D195" s="144"/>
      <c r="E195" s="145" t="s">
        <v>5</v>
      </c>
      <c r="F195" s="146" t="s">
        <v>151</v>
      </c>
      <c r="G195" s="144"/>
      <c r="H195" s="144"/>
      <c r="I195" s="144"/>
      <c r="J195" s="144"/>
      <c r="K195" s="151">
        <v>10</v>
      </c>
      <c r="L195" s="144"/>
      <c r="M195" s="144"/>
      <c r="N195" s="144"/>
      <c r="O195" s="144"/>
      <c r="P195" s="144"/>
      <c r="Q195" s="144"/>
      <c r="R195" s="157"/>
      <c r="T195" s="158"/>
      <c r="U195" s="144"/>
      <c r="V195" s="144"/>
      <c r="W195" s="144"/>
      <c r="X195" s="144"/>
      <c r="Y195" s="144"/>
      <c r="Z195" s="144"/>
      <c r="AA195" s="159"/>
      <c r="AT195" s="160" t="s">
        <v>150</v>
      </c>
      <c r="AU195" s="160" t="s">
        <v>94</v>
      </c>
      <c r="AV195" s="7" t="s">
        <v>139</v>
      </c>
      <c r="AW195" s="7" t="s">
        <v>35</v>
      </c>
      <c r="AX195" s="7" t="s">
        <v>22</v>
      </c>
      <c r="AY195" s="160" t="s">
        <v>134</v>
      </c>
    </row>
    <row r="196" s="1" customFormat="1" ht="22.5" customHeight="1" spans="2:65">
      <c r="B196" s="86"/>
      <c r="C196" s="148" t="s">
        <v>272</v>
      </c>
      <c r="D196" s="148" t="s">
        <v>218</v>
      </c>
      <c r="E196" s="149" t="s">
        <v>273</v>
      </c>
      <c r="F196" s="150" t="s">
        <v>274</v>
      </c>
      <c r="G196" s="150"/>
      <c r="H196" s="150"/>
      <c r="I196" s="150"/>
      <c r="J196" s="152" t="s">
        <v>143</v>
      </c>
      <c r="K196" s="153">
        <v>10</v>
      </c>
      <c r="L196" s="154"/>
      <c r="M196" s="154"/>
      <c r="N196" s="154">
        <f>ROUND(L196*K196,2)</f>
        <v>0</v>
      </c>
      <c r="O196" s="109"/>
      <c r="P196" s="109"/>
      <c r="Q196" s="109"/>
      <c r="R196" s="126"/>
      <c r="T196" s="127" t="s">
        <v>5</v>
      </c>
      <c r="U196" s="128" t="s">
        <v>43</v>
      </c>
      <c r="V196" s="129">
        <v>0</v>
      </c>
      <c r="W196" s="129">
        <f>V196*K196</f>
        <v>0</v>
      </c>
      <c r="X196" s="129">
        <v>0</v>
      </c>
      <c r="Y196" s="129">
        <f>X196*K196</f>
        <v>0</v>
      </c>
      <c r="Z196" s="129">
        <v>0</v>
      </c>
      <c r="AA196" s="135">
        <f>Z196*K196</f>
        <v>0</v>
      </c>
      <c r="AR196" s="62" t="s">
        <v>170</v>
      </c>
      <c r="AT196" s="62" t="s">
        <v>218</v>
      </c>
      <c r="AU196" s="62" t="s">
        <v>94</v>
      </c>
      <c r="AY196" s="62" t="s">
        <v>134</v>
      </c>
      <c r="BE196" s="142">
        <f>IF(U196="základní",N196,0)</f>
        <v>0</v>
      </c>
      <c r="BF196" s="142">
        <f>IF(U196="snížená",N196,0)</f>
        <v>0</v>
      </c>
      <c r="BG196" s="142">
        <f>IF(U196="zákl. přenesená",N196,0)</f>
        <v>0</v>
      </c>
      <c r="BH196" s="142">
        <f>IF(U196="sníž. přenesená",N196,0)</f>
        <v>0</v>
      </c>
      <c r="BI196" s="142">
        <f>IF(U196="nulová",N196,0)</f>
        <v>0</v>
      </c>
      <c r="BJ196" s="62" t="s">
        <v>22</v>
      </c>
      <c r="BK196" s="142">
        <f>ROUND(L196*K196,2)</f>
        <v>0</v>
      </c>
      <c r="BL196" s="62" t="s">
        <v>139</v>
      </c>
      <c r="BM196" s="62" t="s">
        <v>275</v>
      </c>
    </row>
    <row r="197" s="6" customFormat="1" ht="22.5" customHeight="1" spans="2:51">
      <c r="B197" s="90"/>
      <c r="C197" s="91"/>
      <c r="D197" s="91"/>
      <c r="E197" s="92" t="s">
        <v>5</v>
      </c>
      <c r="F197" s="93" t="s">
        <v>27</v>
      </c>
      <c r="G197" s="94"/>
      <c r="H197" s="94"/>
      <c r="I197" s="94"/>
      <c r="J197" s="91"/>
      <c r="K197" s="110">
        <v>10</v>
      </c>
      <c r="L197" s="91"/>
      <c r="M197" s="91"/>
      <c r="N197" s="91"/>
      <c r="O197" s="91"/>
      <c r="P197" s="91"/>
      <c r="Q197" s="91"/>
      <c r="R197" s="130"/>
      <c r="T197" s="131"/>
      <c r="U197" s="91"/>
      <c r="V197" s="91"/>
      <c r="W197" s="91"/>
      <c r="X197" s="91"/>
      <c r="Y197" s="91"/>
      <c r="Z197" s="91"/>
      <c r="AA197" s="136"/>
      <c r="AT197" s="139" t="s">
        <v>150</v>
      </c>
      <c r="AU197" s="139" t="s">
        <v>94</v>
      </c>
      <c r="AV197" s="6" t="s">
        <v>94</v>
      </c>
      <c r="AW197" s="6" t="s">
        <v>35</v>
      </c>
      <c r="AX197" s="6" t="s">
        <v>78</v>
      </c>
      <c r="AY197" s="139" t="s">
        <v>134</v>
      </c>
    </row>
    <row r="198" s="7" customFormat="1" ht="22.5" customHeight="1" spans="2:51">
      <c r="B198" s="143"/>
      <c r="C198" s="144"/>
      <c r="D198" s="144"/>
      <c r="E198" s="145" t="s">
        <v>5</v>
      </c>
      <c r="F198" s="146" t="s">
        <v>151</v>
      </c>
      <c r="G198" s="144"/>
      <c r="H198" s="144"/>
      <c r="I198" s="144"/>
      <c r="J198" s="144"/>
      <c r="K198" s="151">
        <v>10</v>
      </c>
      <c r="L198" s="144"/>
      <c r="M198" s="144"/>
      <c r="N198" s="144"/>
      <c r="O198" s="144"/>
      <c r="P198" s="144"/>
      <c r="Q198" s="144"/>
      <c r="R198" s="157"/>
      <c r="T198" s="158"/>
      <c r="U198" s="144"/>
      <c r="V198" s="144"/>
      <c r="W198" s="144"/>
      <c r="X198" s="144"/>
      <c r="Y198" s="144"/>
      <c r="Z198" s="144"/>
      <c r="AA198" s="159"/>
      <c r="AT198" s="160" t="s">
        <v>150</v>
      </c>
      <c r="AU198" s="160" t="s">
        <v>94</v>
      </c>
      <c r="AV198" s="7" t="s">
        <v>139</v>
      </c>
      <c r="AW198" s="7" t="s">
        <v>35</v>
      </c>
      <c r="AX198" s="7" t="s">
        <v>22</v>
      </c>
      <c r="AY198" s="160" t="s">
        <v>134</v>
      </c>
    </row>
    <row r="199" s="1" customFormat="1" ht="22.5" customHeight="1" spans="2:65">
      <c r="B199" s="86"/>
      <c r="C199" s="87" t="s">
        <v>276</v>
      </c>
      <c r="D199" s="87" t="s">
        <v>135</v>
      </c>
      <c r="E199" s="88" t="s">
        <v>277</v>
      </c>
      <c r="F199" s="89" t="s">
        <v>278</v>
      </c>
      <c r="G199" s="89"/>
      <c r="H199" s="89"/>
      <c r="I199" s="89"/>
      <c r="J199" s="107" t="s">
        <v>173</v>
      </c>
      <c r="K199" s="108">
        <v>1.127</v>
      </c>
      <c r="L199" s="109"/>
      <c r="M199" s="109"/>
      <c r="N199" s="109">
        <f>ROUND(L199*K199,2)</f>
        <v>0</v>
      </c>
      <c r="O199" s="109"/>
      <c r="P199" s="109"/>
      <c r="Q199" s="109"/>
      <c r="R199" s="126"/>
      <c r="T199" s="127" t="s">
        <v>5</v>
      </c>
      <c r="U199" s="128" t="s">
        <v>43</v>
      </c>
      <c r="V199" s="129">
        <v>0</v>
      </c>
      <c r="W199" s="129">
        <f>V199*K199</f>
        <v>0</v>
      </c>
      <c r="X199" s="129">
        <v>0</v>
      </c>
      <c r="Y199" s="129">
        <f>X199*K199</f>
        <v>0</v>
      </c>
      <c r="Z199" s="129">
        <v>0</v>
      </c>
      <c r="AA199" s="135">
        <f>Z199*K199</f>
        <v>0</v>
      </c>
      <c r="AR199" s="62" t="s">
        <v>139</v>
      </c>
      <c r="AT199" s="62" t="s">
        <v>135</v>
      </c>
      <c r="AU199" s="62" t="s">
        <v>94</v>
      </c>
      <c r="AY199" s="62" t="s">
        <v>134</v>
      </c>
      <c r="BE199" s="142">
        <f>IF(U199="základní",N199,0)</f>
        <v>0</v>
      </c>
      <c r="BF199" s="142">
        <f>IF(U199="snížená",N199,0)</f>
        <v>0</v>
      </c>
      <c r="BG199" s="142">
        <f>IF(U199="zákl. přenesená",N199,0)</f>
        <v>0</v>
      </c>
      <c r="BH199" s="142">
        <f>IF(U199="sníž. přenesená",N199,0)</f>
        <v>0</v>
      </c>
      <c r="BI199" s="142">
        <f>IF(U199="nulová",N199,0)</f>
        <v>0</v>
      </c>
      <c r="BJ199" s="62" t="s">
        <v>22</v>
      </c>
      <c r="BK199" s="142">
        <f>ROUND(L199*K199,2)</f>
        <v>0</v>
      </c>
      <c r="BL199" s="62" t="s">
        <v>139</v>
      </c>
      <c r="BM199" s="62" t="s">
        <v>279</v>
      </c>
    </row>
    <row r="200" s="6" customFormat="1" ht="22.5" customHeight="1" spans="2:51">
      <c r="B200" s="90"/>
      <c r="C200" s="91"/>
      <c r="D200" s="91"/>
      <c r="E200" s="92" t="s">
        <v>5</v>
      </c>
      <c r="F200" s="93" t="s">
        <v>280</v>
      </c>
      <c r="G200" s="94"/>
      <c r="H200" s="94"/>
      <c r="I200" s="94"/>
      <c r="J200" s="91"/>
      <c r="K200" s="110">
        <v>1.127</v>
      </c>
      <c r="L200" s="91"/>
      <c r="M200" s="91"/>
      <c r="N200" s="91"/>
      <c r="O200" s="91"/>
      <c r="P200" s="91"/>
      <c r="Q200" s="91"/>
      <c r="R200" s="130"/>
      <c r="T200" s="131"/>
      <c r="U200" s="91"/>
      <c r="V200" s="91"/>
      <c r="W200" s="91"/>
      <c r="X200" s="91"/>
      <c r="Y200" s="91"/>
      <c r="Z200" s="91"/>
      <c r="AA200" s="136"/>
      <c r="AT200" s="139" t="s">
        <v>150</v>
      </c>
      <c r="AU200" s="139" t="s">
        <v>94</v>
      </c>
      <c r="AV200" s="6" t="s">
        <v>94</v>
      </c>
      <c r="AW200" s="6" t="s">
        <v>35</v>
      </c>
      <c r="AX200" s="6" t="s">
        <v>78</v>
      </c>
      <c r="AY200" s="139" t="s">
        <v>134</v>
      </c>
    </row>
    <row r="201" s="7" customFormat="1" ht="22.5" customHeight="1" spans="2:51">
      <c r="B201" s="143"/>
      <c r="C201" s="144"/>
      <c r="D201" s="144"/>
      <c r="E201" s="145" t="s">
        <v>5</v>
      </c>
      <c r="F201" s="146" t="s">
        <v>151</v>
      </c>
      <c r="G201" s="144"/>
      <c r="H201" s="144"/>
      <c r="I201" s="144"/>
      <c r="J201" s="144"/>
      <c r="K201" s="151">
        <v>1.127</v>
      </c>
      <c r="L201" s="144"/>
      <c r="M201" s="144"/>
      <c r="N201" s="144"/>
      <c r="O201" s="144"/>
      <c r="P201" s="144"/>
      <c r="Q201" s="144"/>
      <c r="R201" s="157"/>
      <c r="T201" s="158"/>
      <c r="U201" s="144"/>
      <c r="V201" s="144"/>
      <c r="W201" s="144"/>
      <c r="X201" s="144"/>
      <c r="Y201" s="144"/>
      <c r="Z201" s="144"/>
      <c r="AA201" s="159"/>
      <c r="AT201" s="160" t="s">
        <v>150</v>
      </c>
      <c r="AU201" s="160" t="s">
        <v>94</v>
      </c>
      <c r="AV201" s="7" t="s">
        <v>139</v>
      </c>
      <c r="AW201" s="7" t="s">
        <v>35</v>
      </c>
      <c r="AX201" s="7" t="s">
        <v>22</v>
      </c>
      <c r="AY201" s="160" t="s">
        <v>134</v>
      </c>
    </row>
    <row r="202" s="1" customFormat="1" ht="22.5" customHeight="1" spans="2:65">
      <c r="B202" s="86"/>
      <c r="C202" s="87" t="s">
        <v>281</v>
      </c>
      <c r="D202" s="87" t="s">
        <v>135</v>
      </c>
      <c r="E202" s="88" t="s">
        <v>282</v>
      </c>
      <c r="F202" s="89" t="s">
        <v>283</v>
      </c>
      <c r="G202" s="89"/>
      <c r="H202" s="89"/>
      <c r="I202" s="89"/>
      <c r="J202" s="107" t="s">
        <v>138</v>
      </c>
      <c r="K202" s="108">
        <v>8.264</v>
      </c>
      <c r="L202" s="109"/>
      <c r="M202" s="109"/>
      <c r="N202" s="109">
        <f>ROUND(L202*K202,2)</f>
        <v>0</v>
      </c>
      <c r="O202" s="109"/>
      <c r="P202" s="109"/>
      <c r="Q202" s="109"/>
      <c r="R202" s="126"/>
      <c r="T202" s="127" t="s">
        <v>5</v>
      </c>
      <c r="U202" s="128" t="s">
        <v>43</v>
      </c>
      <c r="V202" s="129">
        <v>0</v>
      </c>
      <c r="W202" s="129">
        <f>V202*K202</f>
        <v>0</v>
      </c>
      <c r="X202" s="129">
        <v>0</v>
      </c>
      <c r="Y202" s="129">
        <f>X202*K202</f>
        <v>0</v>
      </c>
      <c r="Z202" s="129">
        <v>0</v>
      </c>
      <c r="AA202" s="135">
        <f>Z202*K202</f>
        <v>0</v>
      </c>
      <c r="AR202" s="62" t="s">
        <v>139</v>
      </c>
      <c r="AT202" s="62" t="s">
        <v>135</v>
      </c>
      <c r="AU202" s="62" t="s">
        <v>94</v>
      </c>
      <c r="AY202" s="62" t="s">
        <v>134</v>
      </c>
      <c r="BE202" s="142">
        <f>IF(U202="základní",N202,0)</f>
        <v>0</v>
      </c>
      <c r="BF202" s="142">
        <f>IF(U202="snížená",N202,0)</f>
        <v>0</v>
      </c>
      <c r="BG202" s="142">
        <f>IF(U202="zákl. přenesená",N202,0)</f>
        <v>0</v>
      </c>
      <c r="BH202" s="142">
        <f>IF(U202="sníž. přenesená",N202,0)</f>
        <v>0</v>
      </c>
      <c r="BI202" s="142">
        <f>IF(U202="nulová",N202,0)</f>
        <v>0</v>
      </c>
      <c r="BJ202" s="62" t="s">
        <v>22</v>
      </c>
      <c r="BK202" s="142">
        <f>ROUND(L202*K202,2)</f>
        <v>0</v>
      </c>
      <c r="BL202" s="62" t="s">
        <v>139</v>
      </c>
      <c r="BM202" s="62" t="s">
        <v>284</v>
      </c>
    </row>
    <row r="203" s="6" customFormat="1" ht="22.5" customHeight="1" spans="2:51">
      <c r="B203" s="90"/>
      <c r="C203" s="91"/>
      <c r="D203" s="91"/>
      <c r="E203" s="92" t="s">
        <v>5</v>
      </c>
      <c r="F203" s="93" t="s">
        <v>285</v>
      </c>
      <c r="G203" s="94"/>
      <c r="H203" s="94"/>
      <c r="I203" s="94"/>
      <c r="J203" s="91"/>
      <c r="K203" s="110">
        <v>8.264</v>
      </c>
      <c r="L203" s="91"/>
      <c r="M203" s="91"/>
      <c r="N203" s="91"/>
      <c r="O203" s="91"/>
      <c r="P203" s="91"/>
      <c r="Q203" s="91"/>
      <c r="R203" s="130"/>
      <c r="T203" s="131"/>
      <c r="U203" s="91"/>
      <c r="V203" s="91"/>
      <c r="W203" s="91"/>
      <c r="X203" s="91"/>
      <c r="Y203" s="91"/>
      <c r="Z203" s="91"/>
      <c r="AA203" s="136"/>
      <c r="AT203" s="139" t="s">
        <v>150</v>
      </c>
      <c r="AU203" s="139" t="s">
        <v>94</v>
      </c>
      <c r="AV203" s="6" t="s">
        <v>94</v>
      </c>
      <c r="AW203" s="6" t="s">
        <v>35</v>
      </c>
      <c r="AX203" s="6" t="s">
        <v>78</v>
      </c>
      <c r="AY203" s="139" t="s">
        <v>134</v>
      </c>
    </row>
    <row r="204" s="7" customFormat="1" ht="22.5" customHeight="1" spans="2:51">
      <c r="B204" s="143"/>
      <c r="C204" s="144"/>
      <c r="D204" s="144"/>
      <c r="E204" s="145" t="s">
        <v>5</v>
      </c>
      <c r="F204" s="146" t="s">
        <v>151</v>
      </c>
      <c r="G204" s="144"/>
      <c r="H204" s="144"/>
      <c r="I204" s="144"/>
      <c r="J204" s="144"/>
      <c r="K204" s="151">
        <v>8.264</v>
      </c>
      <c r="L204" s="144"/>
      <c r="M204" s="144"/>
      <c r="N204" s="144"/>
      <c r="O204" s="144"/>
      <c r="P204" s="144"/>
      <c r="Q204" s="144"/>
      <c r="R204" s="157"/>
      <c r="T204" s="158"/>
      <c r="U204" s="144"/>
      <c r="V204" s="144"/>
      <c r="W204" s="144"/>
      <c r="X204" s="144"/>
      <c r="Y204" s="144"/>
      <c r="Z204" s="144"/>
      <c r="AA204" s="159"/>
      <c r="AT204" s="160" t="s">
        <v>150</v>
      </c>
      <c r="AU204" s="160" t="s">
        <v>94</v>
      </c>
      <c r="AV204" s="7" t="s">
        <v>139</v>
      </c>
      <c r="AW204" s="7" t="s">
        <v>35</v>
      </c>
      <c r="AX204" s="7" t="s">
        <v>22</v>
      </c>
      <c r="AY204" s="160" t="s">
        <v>134</v>
      </c>
    </row>
    <row r="205" s="1" customFormat="1" ht="22.5" customHeight="1" spans="2:65">
      <c r="B205" s="86"/>
      <c r="C205" s="87" t="s">
        <v>286</v>
      </c>
      <c r="D205" s="87" t="s">
        <v>135</v>
      </c>
      <c r="E205" s="88" t="s">
        <v>287</v>
      </c>
      <c r="F205" s="89" t="s">
        <v>288</v>
      </c>
      <c r="G205" s="89"/>
      <c r="H205" s="89"/>
      <c r="I205" s="89"/>
      <c r="J205" s="107" t="s">
        <v>138</v>
      </c>
      <c r="K205" s="108">
        <v>8.264</v>
      </c>
      <c r="L205" s="109"/>
      <c r="M205" s="109"/>
      <c r="N205" s="109">
        <f>ROUND(L205*K205,2)</f>
        <v>0</v>
      </c>
      <c r="O205" s="109"/>
      <c r="P205" s="109"/>
      <c r="Q205" s="109"/>
      <c r="R205" s="126"/>
      <c r="T205" s="127" t="s">
        <v>5</v>
      </c>
      <c r="U205" s="128" t="s">
        <v>43</v>
      </c>
      <c r="V205" s="129">
        <v>0</v>
      </c>
      <c r="W205" s="129">
        <f>V205*K205</f>
        <v>0</v>
      </c>
      <c r="X205" s="129">
        <v>0</v>
      </c>
      <c r="Y205" s="129">
        <f>X205*K205</f>
        <v>0</v>
      </c>
      <c r="Z205" s="129">
        <v>0</v>
      </c>
      <c r="AA205" s="135">
        <f>Z205*K205</f>
        <v>0</v>
      </c>
      <c r="AR205" s="62" t="s">
        <v>139</v>
      </c>
      <c r="AT205" s="62" t="s">
        <v>135</v>
      </c>
      <c r="AU205" s="62" t="s">
        <v>94</v>
      </c>
      <c r="AY205" s="62" t="s">
        <v>134</v>
      </c>
      <c r="BE205" s="142">
        <f>IF(U205="základní",N205,0)</f>
        <v>0</v>
      </c>
      <c r="BF205" s="142">
        <f>IF(U205="snížená",N205,0)</f>
        <v>0</v>
      </c>
      <c r="BG205" s="142">
        <f>IF(U205="zákl. přenesená",N205,0)</f>
        <v>0</v>
      </c>
      <c r="BH205" s="142">
        <f>IF(U205="sníž. přenesená",N205,0)</f>
        <v>0</v>
      </c>
      <c r="BI205" s="142">
        <f>IF(U205="nulová",N205,0)</f>
        <v>0</v>
      </c>
      <c r="BJ205" s="62" t="s">
        <v>22</v>
      </c>
      <c r="BK205" s="142">
        <f>ROUND(L205*K205,2)</f>
        <v>0</v>
      </c>
      <c r="BL205" s="62" t="s">
        <v>139</v>
      </c>
      <c r="BM205" s="62" t="s">
        <v>289</v>
      </c>
    </row>
    <row r="206" s="6" customFormat="1" ht="22.5" customHeight="1" spans="2:51">
      <c r="B206" s="90"/>
      <c r="C206" s="91"/>
      <c r="D206" s="91"/>
      <c r="E206" s="92" t="s">
        <v>5</v>
      </c>
      <c r="F206" s="93" t="s">
        <v>290</v>
      </c>
      <c r="G206" s="94"/>
      <c r="H206" s="94"/>
      <c r="I206" s="94"/>
      <c r="J206" s="91"/>
      <c r="K206" s="110">
        <v>8.264</v>
      </c>
      <c r="L206" s="91"/>
      <c r="M206" s="91"/>
      <c r="N206" s="91"/>
      <c r="O206" s="91"/>
      <c r="P206" s="91"/>
      <c r="Q206" s="91"/>
      <c r="R206" s="130"/>
      <c r="T206" s="131"/>
      <c r="U206" s="91"/>
      <c r="V206" s="91"/>
      <c r="W206" s="91"/>
      <c r="X206" s="91"/>
      <c r="Y206" s="91"/>
      <c r="Z206" s="91"/>
      <c r="AA206" s="136"/>
      <c r="AT206" s="139" t="s">
        <v>150</v>
      </c>
      <c r="AU206" s="139" t="s">
        <v>94</v>
      </c>
      <c r="AV206" s="6" t="s">
        <v>94</v>
      </c>
      <c r="AW206" s="6" t="s">
        <v>35</v>
      </c>
      <c r="AX206" s="6" t="s">
        <v>78</v>
      </c>
      <c r="AY206" s="139" t="s">
        <v>134</v>
      </c>
    </row>
    <row r="207" s="7" customFormat="1" ht="22.5" customHeight="1" spans="2:51">
      <c r="B207" s="143"/>
      <c r="C207" s="144"/>
      <c r="D207" s="144"/>
      <c r="E207" s="145" t="s">
        <v>5</v>
      </c>
      <c r="F207" s="146" t="s">
        <v>151</v>
      </c>
      <c r="G207" s="144"/>
      <c r="H207" s="144"/>
      <c r="I207" s="144"/>
      <c r="J207" s="144"/>
      <c r="K207" s="151">
        <v>8.264</v>
      </c>
      <c r="L207" s="144"/>
      <c r="M207" s="144"/>
      <c r="N207" s="144"/>
      <c r="O207" s="144"/>
      <c r="P207" s="144"/>
      <c r="Q207" s="144"/>
      <c r="R207" s="157"/>
      <c r="T207" s="158"/>
      <c r="U207" s="144"/>
      <c r="V207" s="144"/>
      <c r="W207" s="144"/>
      <c r="X207" s="144"/>
      <c r="Y207" s="144"/>
      <c r="Z207" s="144"/>
      <c r="AA207" s="159"/>
      <c r="AT207" s="160" t="s">
        <v>150</v>
      </c>
      <c r="AU207" s="160" t="s">
        <v>94</v>
      </c>
      <c r="AV207" s="7" t="s">
        <v>139</v>
      </c>
      <c r="AW207" s="7" t="s">
        <v>35</v>
      </c>
      <c r="AX207" s="7" t="s">
        <v>22</v>
      </c>
      <c r="AY207" s="160" t="s">
        <v>134</v>
      </c>
    </row>
    <row r="208" s="1" customFormat="1" ht="31.5" customHeight="1" spans="2:65">
      <c r="B208" s="86"/>
      <c r="C208" s="87" t="s">
        <v>291</v>
      </c>
      <c r="D208" s="87" t="s">
        <v>135</v>
      </c>
      <c r="E208" s="88" t="s">
        <v>292</v>
      </c>
      <c r="F208" s="89" t="s">
        <v>293</v>
      </c>
      <c r="G208" s="89"/>
      <c r="H208" s="89"/>
      <c r="I208" s="89"/>
      <c r="J208" s="107" t="s">
        <v>209</v>
      </c>
      <c r="K208" s="108">
        <v>0.167</v>
      </c>
      <c r="L208" s="109"/>
      <c r="M208" s="109"/>
      <c r="N208" s="109">
        <f>ROUND(L208*K208,2)</f>
        <v>0</v>
      </c>
      <c r="O208" s="109"/>
      <c r="P208" s="109"/>
      <c r="Q208" s="109"/>
      <c r="R208" s="126"/>
      <c r="T208" s="127" t="s">
        <v>5</v>
      </c>
      <c r="U208" s="128" t="s">
        <v>43</v>
      </c>
      <c r="V208" s="129">
        <v>0</v>
      </c>
      <c r="W208" s="129">
        <f>V208*K208</f>
        <v>0</v>
      </c>
      <c r="X208" s="129">
        <v>0</v>
      </c>
      <c r="Y208" s="129">
        <f>X208*K208</f>
        <v>0</v>
      </c>
      <c r="Z208" s="129">
        <v>0</v>
      </c>
      <c r="AA208" s="135">
        <f>Z208*K208</f>
        <v>0</v>
      </c>
      <c r="AR208" s="62" t="s">
        <v>139</v>
      </c>
      <c r="AT208" s="62" t="s">
        <v>135</v>
      </c>
      <c r="AU208" s="62" t="s">
        <v>94</v>
      </c>
      <c r="AY208" s="62" t="s">
        <v>134</v>
      </c>
      <c r="BE208" s="142">
        <f>IF(U208="základní",N208,0)</f>
        <v>0</v>
      </c>
      <c r="BF208" s="142">
        <f>IF(U208="snížená",N208,0)</f>
        <v>0</v>
      </c>
      <c r="BG208" s="142">
        <f>IF(U208="zákl. přenesená",N208,0)</f>
        <v>0</v>
      </c>
      <c r="BH208" s="142">
        <f>IF(U208="sníž. přenesená",N208,0)</f>
        <v>0</v>
      </c>
      <c r="BI208" s="142">
        <f>IF(U208="nulová",N208,0)</f>
        <v>0</v>
      </c>
      <c r="BJ208" s="62" t="s">
        <v>22</v>
      </c>
      <c r="BK208" s="142">
        <f>ROUND(L208*K208,2)</f>
        <v>0</v>
      </c>
      <c r="BL208" s="62" t="s">
        <v>139</v>
      </c>
      <c r="BM208" s="62" t="s">
        <v>294</v>
      </c>
    </row>
    <row r="209" s="6" customFormat="1" ht="22.5" customHeight="1" spans="2:51">
      <c r="B209" s="90"/>
      <c r="C209" s="91"/>
      <c r="D209" s="91"/>
      <c r="E209" s="92" t="s">
        <v>5</v>
      </c>
      <c r="F209" s="93" t="s">
        <v>295</v>
      </c>
      <c r="G209" s="94"/>
      <c r="H209" s="94"/>
      <c r="I209" s="94"/>
      <c r="J209" s="91"/>
      <c r="K209" s="110">
        <v>0.167</v>
      </c>
      <c r="L209" s="91"/>
      <c r="M209" s="91"/>
      <c r="N209" s="91"/>
      <c r="O209" s="91"/>
      <c r="P209" s="91"/>
      <c r="Q209" s="91"/>
      <c r="R209" s="130"/>
      <c r="T209" s="131"/>
      <c r="U209" s="91"/>
      <c r="V209" s="91"/>
      <c r="W209" s="91"/>
      <c r="X209" s="91"/>
      <c r="Y209" s="91"/>
      <c r="Z209" s="91"/>
      <c r="AA209" s="136"/>
      <c r="AT209" s="139" t="s">
        <v>150</v>
      </c>
      <c r="AU209" s="139" t="s">
        <v>94</v>
      </c>
      <c r="AV209" s="6" t="s">
        <v>94</v>
      </c>
      <c r="AW209" s="6" t="s">
        <v>35</v>
      </c>
      <c r="AX209" s="6" t="s">
        <v>78</v>
      </c>
      <c r="AY209" s="139" t="s">
        <v>134</v>
      </c>
    </row>
    <row r="210" s="7" customFormat="1" ht="22.5" customHeight="1" spans="2:51">
      <c r="B210" s="143"/>
      <c r="C210" s="144"/>
      <c r="D210" s="144"/>
      <c r="E210" s="145" t="s">
        <v>5</v>
      </c>
      <c r="F210" s="146" t="s">
        <v>151</v>
      </c>
      <c r="G210" s="144"/>
      <c r="H210" s="144"/>
      <c r="I210" s="144"/>
      <c r="J210" s="144"/>
      <c r="K210" s="151">
        <v>0.167</v>
      </c>
      <c r="L210" s="144"/>
      <c r="M210" s="144"/>
      <c r="N210" s="144"/>
      <c r="O210" s="144"/>
      <c r="P210" s="144"/>
      <c r="Q210" s="144"/>
      <c r="R210" s="157"/>
      <c r="T210" s="158"/>
      <c r="U210" s="144"/>
      <c r="V210" s="144"/>
      <c r="W210" s="144"/>
      <c r="X210" s="144"/>
      <c r="Y210" s="144"/>
      <c r="Z210" s="144"/>
      <c r="AA210" s="159"/>
      <c r="AT210" s="160" t="s">
        <v>150</v>
      </c>
      <c r="AU210" s="160" t="s">
        <v>94</v>
      </c>
      <c r="AV210" s="7" t="s">
        <v>139</v>
      </c>
      <c r="AW210" s="7" t="s">
        <v>35</v>
      </c>
      <c r="AX210" s="7" t="s">
        <v>22</v>
      </c>
      <c r="AY210" s="160" t="s">
        <v>134</v>
      </c>
    </row>
    <row r="211" s="1" customFormat="1" ht="31.5" customHeight="1" spans="2:65">
      <c r="B211" s="86"/>
      <c r="C211" s="87" t="s">
        <v>296</v>
      </c>
      <c r="D211" s="87" t="s">
        <v>135</v>
      </c>
      <c r="E211" s="88" t="s">
        <v>297</v>
      </c>
      <c r="F211" s="89" t="s">
        <v>298</v>
      </c>
      <c r="G211" s="89"/>
      <c r="H211" s="89"/>
      <c r="I211" s="89"/>
      <c r="J211" s="107" t="s">
        <v>173</v>
      </c>
      <c r="K211" s="108">
        <v>6.54</v>
      </c>
      <c r="L211" s="109"/>
      <c r="M211" s="109"/>
      <c r="N211" s="109">
        <f>ROUND(L211*K211,2)</f>
        <v>0</v>
      </c>
      <c r="O211" s="109"/>
      <c r="P211" s="109"/>
      <c r="Q211" s="109"/>
      <c r="R211" s="126"/>
      <c r="T211" s="127" t="s">
        <v>5</v>
      </c>
      <c r="U211" s="128" t="s">
        <v>43</v>
      </c>
      <c r="V211" s="129">
        <v>0</v>
      </c>
      <c r="W211" s="129">
        <f>V211*K211</f>
        <v>0</v>
      </c>
      <c r="X211" s="129">
        <v>0</v>
      </c>
      <c r="Y211" s="129">
        <f>X211*K211</f>
        <v>0</v>
      </c>
      <c r="Z211" s="129">
        <v>0</v>
      </c>
      <c r="AA211" s="135">
        <f>Z211*K211</f>
        <v>0</v>
      </c>
      <c r="AR211" s="62" t="s">
        <v>139</v>
      </c>
      <c r="AT211" s="62" t="s">
        <v>135</v>
      </c>
      <c r="AU211" s="62" t="s">
        <v>94</v>
      </c>
      <c r="AY211" s="62" t="s">
        <v>134</v>
      </c>
      <c r="BE211" s="142">
        <f>IF(U211="základní",N211,0)</f>
        <v>0</v>
      </c>
      <c r="BF211" s="142">
        <f>IF(U211="snížená",N211,0)</f>
        <v>0</v>
      </c>
      <c r="BG211" s="142">
        <f>IF(U211="zákl. přenesená",N211,0)</f>
        <v>0</v>
      </c>
      <c r="BH211" s="142">
        <f>IF(U211="sníž. přenesená",N211,0)</f>
        <v>0</v>
      </c>
      <c r="BI211" s="142">
        <f>IF(U211="nulová",N211,0)</f>
        <v>0</v>
      </c>
      <c r="BJ211" s="62" t="s">
        <v>22</v>
      </c>
      <c r="BK211" s="142">
        <f>ROUND(L211*K211,2)</f>
        <v>0</v>
      </c>
      <c r="BL211" s="62" t="s">
        <v>139</v>
      </c>
      <c r="BM211" s="62" t="s">
        <v>299</v>
      </c>
    </row>
    <row r="212" s="6" customFormat="1" ht="22.5" customHeight="1" spans="2:51">
      <c r="B212" s="90"/>
      <c r="C212" s="91"/>
      <c r="D212" s="91"/>
      <c r="E212" s="92" t="s">
        <v>5</v>
      </c>
      <c r="F212" s="93" t="s">
        <v>300</v>
      </c>
      <c r="G212" s="94"/>
      <c r="H212" s="94"/>
      <c r="I212" s="94"/>
      <c r="J212" s="91"/>
      <c r="K212" s="110">
        <v>6.54</v>
      </c>
      <c r="L212" s="91"/>
      <c r="M212" s="91"/>
      <c r="N212" s="91"/>
      <c r="O212" s="91"/>
      <c r="P212" s="91"/>
      <c r="Q212" s="91"/>
      <c r="R212" s="130"/>
      <c r="T212" s="131"/>
      <c r="U212" s="91"/>
      <c r="V212" s="91"/>
      <c r="W212" s="91"/>
      <c r="X212" s="91"/>
      <c r="Y212" s="91"/>
      <c r="Z212" s="91"/>
      <c r="AA212" s="136"/>
      <c r="AT212" s="139" t="s">
        <v>150</v>
      </c>
      <c r="AU212" s="139" t="s">
        <v>94</v>
      </c>
      <c r="AV212" s="6" t="s">
        <v>94</v>
      </c>
      <c r="AW212" s="6" t="s">
        <v>35</v>
      </c>
      <c r="AX212" s="6" t="s">
        <v>78</v>
      </c>
      <c r="AY212" s="139" t="s">
        <v>134</v>
      </c>
    </row>
    <row r="213" s="7" customFormat="1" ht="22.5" customHeight="1" spans="2:51">
      <c r="B213" s="143"/>
      <c r="C213" s="144"/>
      <c r="D213" s="144"/>
      <c r="E213" s="145" t="s">
        <v>5</v>
      </c>
      <c r="F213" s="146" t="s">
        <v>151</v>
      </c>
      <c r="G213" s="144"/>
      <c r="H213" s="144"/>
      <c r="I213" s="144"/>
      <c r="J213" s="144"/>
      <c r="K213" s="151">
        <v>6.54</v>
      </c>
      <c r="L213" s="144"/>
      <c r="M213" s="144"/>
      <c r="N213" s="144"/>
      <c r="O213" s="144"/>
      <c r="P213" s="144"/>
      <c r="Q213" s="144"/>
      <c r="R213" s="157"/>
      <c r="T213" s="158"/>
      <c r="U213" s="144"/>
      <c r="V213" s="144"/>
      <c r="W213" s="144"/>
      <c r="X213" s="144"/>
      <c r="Y213" s="144"/>
      <c r="Z213" s="144"/>
      <c r="AA213" s="159"/>
      <c r="AT213" s="160" t="s">
        <v>150</v>
      </c>
      <c r="AU213" s="160" t="s">
        <v>94</v>
      </c>
      <c r="AV213" s="7" t="s">
        <v>139</v>
      </c>
      <c r="AW213" s="7" t="s">
        <v>35</v>
      </c>
      <c r="AX213" s="7" t="s">
        <v>22</v>
      </c>
      <c r="AY213" s="160" t="s">
        <v>134</v>
      </c>
    </row>
    <row r="214" s="1" customFormat="1" ht="22.5" customHeight="1" spans="2:65">
      <c r="B214" s="86"/>
      <c r="C214" s="148" t="s">
        <v>301</v>
      </c>
      <c r="D214" s="148" t="s">
        <v>218</v>
      </c>
      <c r="E214" s="149" t="s">
        <v>302</v>
      </c>
      <c r="F214" s="150" t="s">
        <v>303</v>
      </c>
      <c r="G214" s="150"/>
      <c r="H214" s="150"/>
      <c r="I214" s="150"/>
      <c r="J214" s="152" t="s">
        <v>209</v>
      </c>
      <c r="K214" s="153">
        <v>16.35</v>
      </c>
      <c r="L214" s="154"/>
      <c r="M214" s="154"/>
      <c r="N214" s="154">
        <f>ROUND(L214*K214,2)</f>
        <v>0</v>
      </c>
      <c r="O214" s="109"/>
      <c r="P214" s="109"/>
      <c r="Q214" s="109"/>
      <c r="R214" s="126"/>
      <c r="T214" s="127" t="s">
        <v>5</v>
      </c>
      <c r="U214" s="128" t="s">
        <v>43</v>
      </c>
      <c r="V214" s="129">
        <v>0</v>
      </c>
      <c r="W214" s="129">
        <f>V214*K214</f>
        <v>0</v>
      </c>
      <c r="X214" s="129">
        <v>0</v>
      </c>
      <c r="Y214" s="129">
        <f>X214*K214</f>
        <v>0</v>
      </c>
      <c r="Z214" s="129">
        <v>0</v>
      </c>
      <c r="AA214" s="135">
        <f>Z214*K214</f>
        <v>0</v>
      </c>
      <c r="AR214" s="62" t="s">
        <v>170</v>
      </c>
      <c r="AT214" s="62" t="s">
        <v>218</v>
      </c>
      <c r="AU214" s="62" t="s">
        <v>94</v>
      </c>
      <c r="AY214" s="62" t="s">
        <v>134</v>
      </c>
      <c r="BE214" s="142">
        <f>IF(U214="základní",N214,0)</f>
        <v>0</v>
      </c>
      <c r="BF214" s="142">
        <f>IF(U214="snížená",N214,0)</f>
        <v>0</v>
      </c>
      <c r="BG214" s="142">
        <f>IF(U214="zákl. přenesená",N214,0)</f>
        <v>0</v>
      </c>
      <c r="BH214" s="142">
        <f>IF(U214="sníž. přenesená",N214,0)</f>
        <v>0</v>
      </c>
      <c r="BI214" s="142">
        <f>IF(U214="nulová",N214,0)</f>
        <v>0</v>
      </c>
      <c r="BJ214" s="62" t="s">
        <v>22</v>
      </c>
      <c r="BK214" s="142">
        <f>ROUND(L214*K214,2)</f>
        <v>0</v>
      </c>
      <c r="BL214" s="62" t="s">
        <v>139</v>
      </c>
      <c r="BM214" s="62" t="s">
        <v>304</v>
      </c>
    </row>
    <row r="215" s="6" customFormat="1" ht="22.5" customHeight="1" spans="2:51">
      <c r="B215" s="90"/>
      <c r="C215" s="91"/>
      <c r="D215" s="91"/>
      <c r="E215" s="92" t="s">
        <v>5</v>
      </c>
      <c r="F215" s="93" t="s">
        <v>305</v>
      </c>
      <c r="G215" s="94"/>
      <c r="H215" s="94"/>
      <c r="I215" s="94"/>
      <c r="J215" s="91"/>
      <c r="K215" s="110">
        <v>16.35</v>
      </c>
      <c r="L215" s="91"/>
      <c r="M215" s="91"/>
      <c r="N215" s="91"/>
      <c r="O215" s="91"/>
      <c r="P215" s="91"/>
      <c r="Q215" s="91"/>
      <c r="R215" s="130"/>
      <c r="T215" s="131"/>
      <c r="U215" s="91"/>
      <c r="V215" s="91"/>
      <c r="W215" s="91"/>
      <c r="X215" s="91"/>
      <c r="Y215" s="91"/>
      <c r="Z215" s="91"/>
      <c r="AA215" s="136"/>
      <c r="AT215" s="139" t="s">
        <v>150</v>
      </c>
      <c r="AU215" s="139" t="s">
        <v>94</v>
      </c>
      <c r="AV215" s="6" t="s">
        <v>94</v>
      </c>
      <c r="AW215" s="6" t="s">
        <v>35</v>
      </c>
      <c r="AX215" s="6" t="s">
        <v>78</v>
      </c>
      <c r="AY215" s="139" t="s">
        <v>134</v>
      </c>
    </row>
    <row r="216" s="7" customFormat="1" ht="22.5" customHeight="1" spans="2:51">
      <c r="B216" s="143"/>
      <c r="C216" s="144"/>
      <c r="D216" s="144"/>
      <c r="E216" s="145" t="s">
        <v>5</v>
      </c>
      <c r="F216" s="146" t="s">
        <v>151</v>
      </c>
      <c r="G216" s="144"/>
      <c r="H216" s="144"/>
      <c r="I216" s="144"/>
      <c r="J216" s="144"/>
      <c r="K216" s="151">
        <v>16.35</v>
      </c>
      <c r="L216" s="144"/>
      <c r="M216" s="144"/>
      <c r="N216" s="144"/>
      <c r="O216" s="144"/>
      <c r="P216" s="144"/>
      <c r="Q216" s="144"/>
      <c r="R216" s="157"/>
      <c r="T216" s="158"/>
      <c r="U216" s="144"/>
      <c r="V216" s="144"/>
      <c r="W216" s="144"/>
      <c r="X216" s="144"/>
      <c r="Y216" s="144"/>
      <c r="Z216" s="144"/>
      <c r="AA216" s="159"/>
      <c r="AT216" s="160" t="s">
        <v>150</v>
      </c>
      <c r="AU216" s="160" t="s">
        <v>94</v>
      </c>
      <c r="AV216" s="7" t="s">
        <v>139</v>
      </c>
      <c r="AW216" s="7" t="s">
        <v>35</v>
      </c>
      <c r="AX216" s="7" t="s">
        <v>22</v>
      </c>
      <c r="AY216" s="160" t="s">
        <v>134</v>
      </c>
    </row>
    <row r="217" s="1" customFormat="1" ht="22.5" customHeight="1" spans="2:65">
      <c r="B217" s="86"/>
      <c r="C217" s="87" t="s">
        <v>306</v>
      </c>
      <c r="D217" s="87" t="s">
        <v>135</v>
      </c>
      <c r="E217" s="88" t="s">
        <v>307</v>
      </c>
      <c r="F217" s="89" t="s">
        <v>308</v>
      </c>
      <c r="G217" s="89"/>
      <c r="H217" s="89"/>
      <c r="I217" s="89"/>
      <c r="J217" s="107" t="s">
        <v>173</v>
      </c>
      <c r="K217" s="108">
        <v>18.979</v>
      </c>
      <c r="L217" s="109"/>
      <c r="M217" s="109"/>
      <c r="N217" s="109">
        <f>ROUND(L217*K217,2)</f>
        <v>0</v>
      </c>
      <c r="O217" s="109"/>
      <c r="P217" s="109"/>
      <c r="Q217" s="109"/>
      <c r="R217" s="126"/>
      <c r="T217" s="127" t="s">
        <v>5</v>
      </c>
      <c r="U217" s="128" t="s">
        <v>43</v>
      </c>
      <c r="V217" s="129">
        <v>0</v>
      </c>
      <c r="W217" s="129">
        <f>V217*K217</f>
        <v>0</v>
      </c>
      <c r="X217" s="129">
        <v>0</v>
      </c>
      <c r="Y217" s="129">
        <f>X217*K217</f>
        <v>0</v>
      </c>
      <c r="Z217" s="129">
        <v>0</v>
      </c>
      <c r="AA217" s="135">
        <f>Z217*K217</f>
        <v>0</v>
      </c>
      <c r="AR217" s="62" t="s">
        <v>139</v>
      </c>
      <c r="AT217" s="62" t="s">
        <v>135</v>
      </c>
      <c r="AU217" s="62" t="s">
        <v>94</v>
      </c>
      <c r="AY217" s="62" t="s">
        <v>134</v>
      </c>
      <c r="BE217" s="142">
        <f>IF(U217="základní",N217,0)</f>
        <v>0</v>
      </c>
      <c r="BF217" s="142">
        <f>IF(U217="snížená",N217,0)</f>
        <v>0</v>
      </c>
      <c r="BG217" s="142">
        <f>IF(U217="zákl. přenesená",N217,0)</f>
        <v>0</v>
      </c>
      <c r="BH217" s="142">
        <f>IF(U217="sníž. přenesená",N217,0)</f>
        <v>0</v>
      </c>
      <c r="BI217" s="142">
        <f>IF(U217="nulová",N217,0)</f>
        <v>0</v>
      </c>
      <c r="BJ217" s="62" t="s">
        <v>22</v>
      </c>
      <c r="BK217" s="142">
        <f>ROUND(L217*K217,2)</f>
        <v>0</v>
      </c>
      <c r="BL217" s="62" t="s">
        <v>139</v>
      </c>
      <c r="BM217" s="62" t="s">
        <v>309</v>
      </c>
    </row>
    <row r="218" s="6" customFormat="1" ht="22.5" customHeight="1" spans="2:51">
      <c r="B218" s="90"/>
      <c r="C218" s="91"/>
      <c r="D218" s="91"/>
      <c r="E218" s="92" t="s">
        <v>5</v>
      </c>
      <c r="F218" s="93" t="s">
        <v>310</v>
      </c>
      <c r="G218" s="94"/>
      <c r="H218" s="94"/>
      <c r="I218" s="94"/>
      <c r="J218" s="91"/>
      <c r="K218" s="110">
        <v>18.979</v>
      </c>
      <c r="L218" s="91"/>
      <c r="M218" s="91"/>
      <c r="N218" s="91"/>
      <c r="O218" s="91"/>
      <c r="P218" s="91"/>
      <c r="Q218" s="91"/>
      <c r="R218" s="130"/>
      <c r="T218" s="131"/>
      <c r="U218" s="91"/>
      <c r="V218" s="91"/>
      <c r="W218" s="91"/>
      <c r="X218" s="91"/>
      <c r="Y218" s="91"/>
      <c r="Z218" s="91"/>
      <c r="AA218" s="136"/>
      <c r="AT218" s="139" t="s">
        <v>150</v>
      </c>
      <c r="AU218" s="139" t="s">
        <v>94</v>
      </c>
      <c r="AV218" s="6" t="s">
        <v>94</v>
      </c>
      <c r="AW218" s="6" t="s">
        <v>35</v>
      </c>
      <c r="AX218" s="6" t="s">
        <v>78</v>
      </c>
      <c r="AY218" s="139" t="s">
        <v>134</v>
      </c>
    </row>
    <row r="219" s="7" customFormat="1" ht="22.5" customHeight="1" spans="2:51">
      <c r="B219" s="143"/>
      <c r="C219" s="144"/>
      <c r="D219" s="144"/>
      <c r="E219" s="145" t="s">
        <v>5</v>
      </c>
      <c r="F219" s="146" t="s">
        <v>151</v>
      </c>
      <c r="G219" s="144"/>
      <c r="H219" s="144"/>
      <c r="I219" s="144"/>
      <c r="J219" s="144"/>
      <c r="K219" s="151">
        <v>18.979</v>
      </c>
      <c r="L219" s="144"/>
      <c r="M219" s="144"/>
      <c r="N219" s="144"/>
      <c r="O219" s="144"/>
      <c r="P219" s="144"/>
      <c r="Q219" s="144"/>
      <c r="R219" s="157"/>
      <c r="T219" s="158"/>
      <c r="U219" s="144"/>
      <c r="V219" s="144"/>
      <c r="W219" s="144"/>
      <c r="X219" s="144"/>
      <c r="Y219" s="144"/>
      <c r="Z219" s="144"/>
      <c r="AA219" s="159"/>
      <c r="AT219" s="160" t="s">
        <v>150</v>
      </c>
      <c r="AU219" s="160" t="s">
        <v>94</v>
      </c>
      <c r="AV219" s="7" t="s">
        <v>139</v>
      </c>
      <c r="AW219" s="7" t="s">
        <v>35</v>
      </c>
      <c r="AX219" s="7" t="s">
        <v>22</v>
      </c>
      <c r="AY219" s="160" t="s">
        <v>134</v>
      </c>
    </row>
    <row r="220" s="1" customFormat="1" ht="31.5" customHeight="1" spans="2:65">
      <c r="B220" s="86"/>
      <c r="C220" s="87" t="s">
        <v>311</v>
      </c>
      <c r="D220" s="87" t="s">
        <v>135</v>
      </c>
      <c r="E220" s="88" t="s">
        <v>312</v>
      </c>
      <c r="F220" s="89" t="s">
        <v>313</v>
      </c>
      <c r="G220" s="89"/>
      <c r="H220" s="89"/>
      <c r="I220" s="89"/>
      <c r="J220" s="107" t="s">
        <v>138</v>
      </c>
      <c r="K220" s="108">
        <v>73.272</v>
      </c>
      <c r="L220" s="109"/>
      <c r="M220" s="109"/>
      <c r="N220" s="109">
        <f>ROUND(L220*K220,2)</f>
        <v>0</v>
      </c>
      <c r="O220" s="109"/>
      <c r="P220" s="109"/>
      <c r="Q220" s="109"/>
      <c r="R220" s="126"/>
      <c r="T220" s="127" t="s">
        <v>5</v>
      </c>
      <c r="U220" s="128" t="s">
        <v>43</v>
      </c>
      <c r="V220" s="129">
        <v>0</v>
      </c>
      <c r="W220" s="129">
        <f>V220*K220</f>
        <v>0</v>
      </c>
      <c r="X220" s="129">
        <v>0</v>
      </c>
      <c r="Y220" s="129">
        <f>X220*K220</f>
        <v>0</v>
      </c>
      <c r="Z220" s="129">
        <v>0</v>
      </c>
      <c r="AA220" s="135">
        <f>Z220*K220</f>
        <v>0</v>
      </c>
      <c r="AR220" s="62" t="s">
        <v>139</v>
      </c>
      <c r="AT220" s="62" t="s">
        <v>135</v>
      </c>
      <c r="AU220" s="62" t="s">
        <v>94</v>
      </c>
      <c r="AY220" s="62" t="s">
        <v>134</v>
      </c>
      <c r="BE220" s="142">
        <f>IF(U220="základní",N220,0)</f>
        <v>0</v>
      </c>
      <c r="BF220" s="142">
        <f>IF(U220="snížená",N220,0)</f>
        <v>0</v>
      </c>
      <c r="BG220" s="142">
        <f>IF(U220="zákl. přenesená",N220,0)</f>
        <v>0</v>
      </c>
      <c r="BH220" s="142">
        <f>IF(U220="sníž. přenesená",N220,0)</f>
        <v>0</v>
      </c>
      <c r="BI220" s="142">
        <f>IF(U220="nulová",N220,0)</f>
        <v>0</v>
      </c>
      <c r="BJ220" s="62" t="s">
        <v>22</v>
      </c>
      <c r="BK220" s="142">
        <f>ROUND(L220*K220,2)</f>
        <v>0</v>
      </c>
      <c r="BL220" s="62" t="s">
        <v>139</v>
      </c>
      <c r="BM220" s="62" t="s">
        <v>314</v>
      </c>
    </row>
    <row r="221" s="6" customFormat="1" ht="22.5" customHeight="1" spans="2:51">
      <c r="B221" s="90"/>
      <c r="C221" s="91"/>
      <c r="D221" s="91"/>
      <c r="E221" s="92" t="s">
        <v>5</v>
      </c>
      <c r="F221" s="93" t="s">
        <v>315</v>
      </c>
      <c r="G221" s="94"/>
      <c r="H221" s="94"/>
      <c r="I221" s="94"/>
      <c r="J221" s="91"/>
      <c r="K221" s="110">
        <v>73.272</v>
      </c>
      <c r="L221" s="91"/>
      <c r="M221" s="91"/>
      <c r="N221" s="91"/>
      <c r="O221" s="91"/>
      <c r="P221" s="91"/>
      <c r="Q221" s="91"/>
      <c r="R221" s="130"/>
      <c r="T221" s="131"/>
      <c r="U221" s="91"/>
      <c r="V221" s="91"/>
      <c r="W221" s="91"/>
      <c r="X221" s="91"/>
      <c r="Y221" s="91"/>
      <c r="Z221" s="91"/>
      <c r="AA221" s="136"/>
      <c r="AT221" s="139" t="s">
        <v>150</v>
      </c>
      <c r="AU221" s="139" t="s">
        <v>94</v>
      </c>
      <c r="AV221" s="6" t="s">
        <v>94</v>
      </c>
      <c r="AW221" s="6" t="s">
        <v>35</v>
      </c>
      <c r="AX221" s="6" t="s">
        <v>78</v>
      </c>
      <c r="AY221" s="139" t="s">
        <v>134</v>
      </c>
    </row>
    <row r="222" s="6" customFormat="1" ht="22.5" customHeight="1" spans="2:51">
      <c r="B222" s="90"/>
      <c r="C222" s="91"/>
      <c r="D222" s="91"/>
      <c r="E222" s="92" t="s">
        <v>5</v>
      </c>
      <c r="F222" s="147" t="s">
        <v>5</v>
      </c>
      <c r="G222" s="91"/>
      <c r="H222" s="91"/>
      <c r="I222" s="91"/>
      <c r="J222" s="91"/>
      <c r="K222" s="110">
        <v>0</v>
      </c>
      <c r="L222" s="91"/>
      <c r="M222" s="91"/>
      <c r="N222" s="91"/>
      <c r="O222" s="91"/>
      <c r="P222" s="91"/>
      <c r="Q222" s="91"/>
      <c r="R222" s="130"/>
      <c r="T222" s="131"/>
      <c r="U222" s="91"/>
      <c r="V222" s="91"/>
      <c r="W222" s="91"/>
      <c r="X222" s="91"/>
      <c r="Y222" s="91"/>
      <c r="Z222" s="91"/>
      <c r="AA222" s="136"/>
      <c r="AT222" s="139" t="s">
        <v>150</v>
      </c>
      <c r="AU222" s="139" t="s">
        <v>94</v>
      </c>
      <c r="AV222" s="6" t="s">
        <v>94</v>
      </c>
      <c r="AW222" s="6" t="s">
        <v>6</v>
      </c>
      <c r="AX222" s="6" t="s">
        <v>78</v>
      </c>
      <c r="AY222" s="139" t="s">
        <v>134</v>
      </c>
    </row>
    <row r="223" s="7" customFormat="1" ht="22.5" customHeight="1" spans="2:51">
      <c r="B223" s="143"/>
      <c r="C223" s="144"/>
      <c r="D223" s="144"/>
      <c r="E223" s="145" t="s">
        <v>5</v>
      </c>
      <c r="F223" s="146" t="s">
        <v>151</v>
      </c>
      <c r="G223" s="144"/>
      <c r="H223" s="144"/>
      <c r="I223" s="144"/>
      <c r="J223" s="144"/>
      <c r="K223" s="151">
        <v>73.272</v>
      </c>
      <c r="L223" s="144"/>
      <c r="M223" s="144"/>
      <c r="N223" s="144"/>
      <c r="O223" s="144"/>
      <c r="P223" s="144"/>
      <c r="Q223" s="144"/>
      <c r="R223" s="157"/>
      <c r="T223" s="158"/>
      <c r="U223" s="144"/>
      <c r="V223" s="144"/>
      <c r="W223" s="144"/>
      <c r="X223" s="144"/>
      <c r="Y223" s="144"/>
      <c r="Z223" s="144"/>
      <c r="AA223" s="159"/>
      <c r="AT223" s="160" t="s">
        <v>150</v>
      </c>
      <c r="AU223" s="160" t="s">
        <v>94</v>
      </c>
      <c r="AV223" s="7" t="s">
        <v>139</v>
      </c>
      <c r="AW223" s="7" t="s">
        <v>35</v>
      </c>
      <c r="AX223" s="7" t="s">
        <v>22</v>
      </c>
      <c r="AY223" s="160" t="s">
        <v>134</v>
      </c>
    </row>
    <row r="224" s="8" customFormat="1" ht="22.5" customHeight="1" spans="2:51">
      <c r="B224" s="161"/>
      <c r="C224" s="162"/>
      <c r="D224" s="162"/>
      <c r="E224" s="163" t="s">
        <v>5</v>
      </c>
      <c r="F224" s="164" t="s">
        <v>316</v>
      </c>
      <c r="G224" s="162"/>
      <c r="H224" s="162"/>
      <c r="I224" s="162"/>
      <c r="J224" s="162"/>
      <c r="K224" s="165">
        <v>0</v>
      </c>
      <c r="L224" s="162"/>
      <c r="M224" s="162"/>
      <c r="N224" s="162"/>
      <c r="O224" s="162"/>
      <c r="P224" s="162"/>
      <c r="Q224" s="162"/>
      <c r="R224" s="166"/>
      <c r="T224" s="167"/>
      <c r="U224" s="162"/>
      <c r="V224" s="162"/>
      <c r="W224" s="162"/>
      <c r="X224" s="162"/>
      <c r="Y224" s="162"/>
      <c r="Z224" s="162"/>
      <c r="AA224" s="168"/>
      <c r="AT224" s="169" t="s">
        <v>150</v>
      </c>
      <c r="AU224" s="169" t="s">
        <v>94</v>
      </c>
      <c r="AV224" s="8" t="s">
        <v>145</v>
      </c>
      <c r="AW224" s="8" t="s">
        <v>35</v>
      </c>
      <c r="AX224" s="8" t="s">
        <v>78</v>
      </c>
      <c r="AY224" s="169" t="s">
        <v>134</v>
      </c>
    </row>
    <row r="225" s="1" customFormat="1" ht="31.5" customHeight="1" spans="2:65">
      <c r="B225" s="86"/>
      <c r="C225" s="87" t="s">
        <v>317</v>
      </c>
      <c r="D225" s="87" t="s">
        <v>135</v>
      </c>
      <c r="E225" s="88" t="s">
        <v>318</v>
      </c>
      <c r="F225" s="89" t="s">
        <v>319</v>
      </c>
      <c r="G225" s="89"/>
      <c r="H225" s="89"/>
      <c r="I225" s="89"/>
      <c r="J225" s="107" t="s">
        <v>138</v>
      </c>
      <c r="K225" s="108">
        <v>73.272</v>
      </c>
      <c r="L225" s="109"/>
      <c r="M225" s="109"/>
      <c r="N225" s="109">
        <f>ROUND(L225*K225,2)</f>
        <v>0</v>
      </c>
      <c r="O225" s="109"/>
      <c r="P225" s="109"/>
      <c r="Q225" s="109"/>
      <c r="R225" s="126"/>
      <c r="T225" s="127" t="s">
        <v>5</v>
      </c>
      <c r="U225" s="128" t="s">
        <v>43</v>
      </c>
      <c r="V225" s="129">
        <v>0</v>
      </c>
      <c r="W225" s="129">
        <f>V225*K225</f>
        <v>0</v>
      </c>
      <c r="X225" s="129">
        <v>0</v>
      </c>
      <c r="Y225" s="129">
        <f>X225*K225</f>
        <v>0</v>
      </c>
      <c r="Z225" s="129">
        <v>0</v>
      </c>
      <c r="AA225" s="135">
        <f>Z225*K225</f>
        <v>0</v>
      </c>
      <c r="AR225" s="62" t="s">
        <v>139</v>
      </c>
      <c r="AT225" s="62" t="s">
        <v>135</v>
      </c>
      <c r="AU225" s="62" t="s">
        <v>94</v>
      </c>
      <c r="AY225" s="62" t="s">
        <v>134</v>
      </c>
      <c r="BE225" s="142">
        <f>IF(U225="základní",N225,0)</f>
        <v>0</v>
      </c>
      <c r="BF225" s="142">
        <f>IF(U225="snížená",N225,0)</f>
        <v>0</v>
      </c>
      <c r="BG225" s="142">
        <f>IF(U225="zákl. přenesená",N225,0)</f>
        <v>0</v>
      </c>
      <c r="BH225" s="142">
        <f>IF(U225="sníž. přenesená",N225,0)</f>
        <v>0</v>
      </c>
      <c r="BI225" s="142">
        <f>IF(U225="nulová",N225,0)</f>
        <v>0</v>
      </c>
      <c r="BJ225" s="62" t="s">
        <v>22</v>
      </c>
      <c r="BK225" s="142">
        <f>ROUND(L225*K225,2)</f>
        <v>0</v>
      </c>
      <c r="BL225" s="62" t="s">
        <v>139</v>
      </c>
      <c r="BM225" s="62" t="s">
        <v>320</v>
      </c>
    </row>
    <row r="226" s="6" customFormat="1" ht="22.5" customHeight="1" spans="2:51">
      <c r="B226" s="90"/>
      <c r="C226" s="91"/>
      <c r="D226" s="91"/>
      <c r="E226" s="92" t="s">
        <v>5</v>
      </c>
      <c r="F226" s="93" t="s">
        <v>321</v>
      </c>
      <c r="G226" s="94"/>
      <c r="H226" s="94"/>
      <c r="I226" s="94"/>
      <c r="J226" s="91"/>
      <c r="K226" s="110">
        <v>73.272</v>
      </c>
      <c r="L226" s="91"/>
      <c r="M226" s="91"/>
      <c r="N226" s="91"/>
      <c r="O226" s="91"/>
      <c r="P226" s="91"/>
      <c r="Q226" s="91"/>
      <c r="R226" s="130"/>
      <c r="T226" s="131"/>
      <c r="U226" s="91"/>
      <c r="V226" s="91"/>
      <c r="W226" s="91"/>
      <c r="X226" s="91"/>
      <c r="Y226" s="91"/>
      <c r="Z226" s="91"/>
      <c r="AA226" s="136"/>
      <c r="AT226" s="139" t="s">
        <v>150</v>
      </c>
      <c r="AU226" s="139" t="s">
        <v>94</v>
      </c>
      <c r="AV226" s="6" t="s">
        <v>94</v>
      </c>
      <c r="AW226" s="6" t="s">
        <v>35</v>
      </c>
      <c r="AX226" s="6" t="s">
        <v>78</v>
      </c>
      <c r="AY226" s="139" t="s">
        <v>134</v>
      </c>
    </row>
    <row r="227" s="7" customFormat="1" ht="22.5" customHeight="1" spans="2:51">
      <c r="B227" s="143"/>
      <c r="C227" s="144"/>
      <c r="D227" s="144"/>
      <c r="E227" s="145" t="s">
        <v>5</v>
      </c>
      <c r="F227" s="146" t="s">
        <v>151</v>
      </c>
      <c r="G227" s="144"/>
      <c r="H227" s="144"/>
      <c r="I227" s="144"/>
      <c r="J227" s="144"/>
      <c r="K227" s="151">
        <v>73.272</v>
      </c>
      <c r="L227" s="144"/>
      <c r="M227" s="144"/>
      <c r="N227" s="144"/>
      <c r="O227" s="144"/>
      <c r="P227" s="144"/>
      <c r="Q227" s="144"/>
      <c r="R227" s="157"/>
      <c r="T227" s="158"/>
      <c r="U227" s="144"/>
      <c r="V227" s="144"/>
      <c r="W227" s="144"/>
      <c r="X227" s="144"/>
      <c r="Y227" s="144"/>
      <c r="Z227" s="144"/>
      <c r="AA227" s="159"/>
      <c r="AT227" s="160" t="s">
        <v>150</v>
      </c>
      <c r="AU227" s="160" t="s">
        <v>94</v>
      </c>
      <c r="AV227" s="7" t="s">
        <v>139</v>
      </c>
      <c r="AW227" s="7" t="s">
        <v>35</v>
      </c>
      <c r="AX227" s="7" t="s">
        <v>22</v>
      </c>
      <c r="AY227" s="160" t="s">
        <v>134</v>
      </c>
    </row>
    <row r="228" s="1" customFormat="1" ht="31.5" customHeight="1" spans="2:65">
      <c r="B228" s="86"/>
      <c r="C228" s="87" t="s">
        <v>322</v>
      </c>
      <c r="D228" s="87" t="s">
        <v>135</v>
      </c>
      <c r="E228" s="88" t="s">
        <v>323</v>
      </c>
      <c r="F228" s="89" t="s">
        <v>324</v>
      </c>
      <c r="G228" s="89"/>
      <c r="H228" s="89"/>
      <c r="I228" s="89"/>
      <c r="J228" s="107" t="s">
        <v>209</v>
      </c>
      <c r="K228" s="108">
        <v>1.577</v>
      </c>
      <c r="L228" s="109"/>
      <c r="M228" s="109"/>
      <c r="N228" s="109">
        <f t="shared" ref="N228:N233" si="59">ROUND(L228*K228,2)</f>
        <v>0</v>
      </c>
      <c r="O228" s="109"/>
      <c r="P228" s="109"/>
      <c r="Q228" s="109"/>
      <c r="R228" s="126"/>
      <c r="T228" s="127" t="s">
        <v>5</v>
      </c>
      <c r="U228" s="128" t="s">
        <v>43</v>
      </c>
      <c r="V228" s="129">
        <v>0</v>
      </c>
      <c r="W228" s="129">
        <f t="shared" ref="W228:W233" si="60">V228*K228</f>
        <v>0</v>
      </c>
      <c r="X228" s="129">
        <v>0</v>
      </c>
      <c r="Y228" s="129">
        <f t="shared" ref="Y228:Y233" si="61">X228*K228</f>
        <v>0</v>
      </c>
      <c r="Z228" s="129">
        <v>0</v>
      </c>
      <c r="AA228" s="135">
        <f t="shared" ref="AA228:AA233" si="62">Z228*K228</f>
        <v>0</v>
      </c>
      <c r="AR228" s="62" t="s">
        <v>139</v>
      </c>
      <c r="AT228" s="62" t="s">
        <v>135</v>
      </c>
      <c r="AU228" s="62" t="s">
        <v>94</v>
      </c>
      <c r="AY228" s="62" t="s">
        <v>134</v>
      </c>
      <c r="BE228" s="142">
        <f t="shared" ref="BE228:BE233" si="63">IF(U228="základní",N228,0)</f>
        <v>0</v>
      </c>
      <c r="BF228" s="142">
        <f t="shared" ref="BF228:BF233" si="64">IF(U228="snížená",N228,0)</f>
        <v>0</v>
      </c>
      <c r="BG228" s="142">
        <f t="shared" ref="BG228:BG233" si="65">IF(U228="zákl. přenesená",N228,0)</f>
        <v>0</v>
      </c>
      <c r="BH228" s="142">
        <f t="shared" ref="BH228:BH233" si="66">IF(U228="sníž. přenesená",N228,0)</f>
        <v>0</v>
      </c>
      <c r="BI228" s="142">
        <f t="shared" ref="BI228:BI233" si="67">IF(U228="nulová",N228,0)</f>
        <v>0</v>
      </c>
      <c r="BJ228" s="62" t="s">
        <v>22</v>
      </c>
      <c r="BK228" s="142">
        <f t="shared" ref="BK228:BK233" si="68">ROUND(L228*K228,2)</f>
        <v>0</v>
      </c>
      <c r="BL228" s="62" t="s">
        <v>139</v>
      </c>
      <c r="BM228" s="62" t="s">
        <v>325</v>
      </c>
    </row>
    <row r="229" s="6" customFormat="1" ht="22.5" customHeight="1" spans="2:51">
      <c r="B229" s="90"/>
      <c r="C229" s="91"/>
      <c r="D229" s="91"/>
      <c r="E229" s="92" t="s">
        <v>5</v>
      </c>
      <c r="F229" s="93" t="s">
        <v>326</v>
      </c>
      <c r="G229" s="94"/>
      <c r="H229" s="94"/>
      <c r="I229" s="94"/>
      <c r="J229" s="91"/>
      <c r="K229" s="110">
        <v>1.577</v>
      </c>
      <c r="L229" s="91"/>
      <c r="M229" s="91"/>
      <c r="N229" s="91"/>
      <c r="O229" s="91"/>
      <c r="P229" s="91"/>
      <c r="Q229" s="91"/>
      <c r="R229" s="130"/>
      <c r="T229" s="131"/>
      <c r="U229" s="91"/>
      <c r="V229" s="91"/>
      <c r="W229" s="91"/>
      <c r="X229" s="91"/>
      <c r="Y229" s="91"/>
      <c r="Z229" s="91"/>
      <c r="AA229" s="136"/>
      <c r="AT229" s="139" t="s">
        <v>150</v>
      </c>
      <c r="AU229" s="139" t="s">
        <v>94</v>
      </c>
      <c r="AV229" s="6" t="s">
        <v>94</v>
      </c>
      <c r="AW229" s="6" t="s">
        <v>35</v>
      </c>
      <c r="AX229" s="6" t="s">
        <v>78</v>
      </c>
      <c r="AY229" s="139" t="s">
        <v>134</v>
      </c>
    </row>
    <row r="230" s="7" customFormat="1" ht="22.5" customHeight="1" spans="2:51">
      <c r="B230" s="143"/>
      <c r="C230" s="144"/>
      <c r="D230" s="144"/>
      <c r="E230" s="145" t="s">
        <v>5</v>
      </c>
      <c r="F230" s="146" t="s">
        <v>151</v>
      </c>
      <c r="G230" s="144"/>
      <c r="H230" s="144"/>
      <c r="I230" s="144"/>
      <c r="J230" s="144"/>
      <c r="K230" s="151">
        <v>1.577</v>
      </c>
      <c r="L230" s="144"/>
      <c r="M230" s="144"/>
      <c r="N230" s="144"/>
      <c r="O230" s="144"/>
      <c r="P230" s="144"/>
      <c r="Q230" s="144"/>
      <c r="R230" s="157"/>
      <c r="T230" s="158"/>
      <c r="U230" s="144"/>
      <c r="V230" s="144"/>
      <c r="W230" s="144"/>
      <c r="X230" s="144"/>
      <c r="Y230" s="144"/>
      <c r="Z230" s="144"/>
      <c r="AA230" s="159"/>
      <c r="AT230" s="160" t="s">
        <v>150</v>
      </c>
      <c r="AU230" s="160" t="s">
        <v>94</v>
      </c>
      <c r="AV230" s="7" t="s">
        <v>139</v>
      </c>
      <c r="AW230" s="7" t="s">
        <v>35</v>
      </c>
      <c r="AX230" s="7" t="s">
        <v>22</v>
      </c>
      <c r="AY230" s="160" t="s">
        <v>134</v>
      </c>
    </row>
    <row r="231" s="1" customFormat="1" ht="31.5" customHeight="1" spans="2:65">
      <c r="B231" s="86"/>
      <c r="C231" s="87" t="s">
        <v>327</v>
      </c>
      <c r="D231" s="87" t="s">
        <v>135</v>
      </c>
      <c r="E231" s="88" t="s">
        <v>328</v>
      </c>
      <c r="F231" s="89" t="s">
        <v>329</v>
      </c>
      <c r="G231" s="89"/>
      <c r="H231" s="89"/>
      <c r="I231" s="89"/>
      <c r="J231" s="107" t="s">
        <v>158</v>
      </c>
      <c r="K231" s="108">
        <v>8.78</v>
      </c>
      <c r="L231" s="109"/>
      <c r="M231" s="109"/>
      <c r="N231" s="109">
        <f t="shared" si="59"/>
        <v>0</v>
      </c>
      <c r="O231" s="109"/>
      <c r="P231" s="109"/>
      <c r="Q231" s="109"/>
      <c r="R231" s="126"/>
      <c r="T231" s="127" t="s">
        <v>5</v>
      </c>
      <c r="U231" s="128" t="s">
        <v>43</v>
      </c>
      <c r="V231" s="129">
        <v>0.11</v>
      </c>
      <c r="W231" s="129">
        <f t="shared" si="60"/>
        <v>0.9658</v>
      </c>
      <c r="X231" s="129">
        <v>0.00047</v>
      </c>
      <c r="Y231" s="129">
        <f t="shared" si="61"/>
        <v>0.0041266</v>
      </c>
      <c r="Z231" s="129">
        <v>0</v>
      </c>
      <c r="AA231" s="135">
        <f t="shared" si="62"/>
        <v>0</v>
      </c>
      <c r="AR231" s="62" t="s">
        <v>139</v>
      </c>
      <c r="AT231" s="62" t="s">
        <v>135</v>
      </c>
      <c r="AU231" s="62" t="s">
        <v>94</v>
      </c>
      <c r="AY231" s="62" t="s">
        <v>134</v>
      </c>
      <c r="BE231" s="142">
        <f t="shared" si="63"/>
        <v>0</v>
      </c>
      <c r="BF231" s="142">
        <f t="shared" si="64"/>
        <v>0</v>
      </c>
      <c r="BG231" s="142">
        <f t="shared" si="65"/>
        <v>0</v>
      </c>
      <c r="BH231" s="142">
        <f t="shared" si="66"/>
        <v>0</v>
      </c>
      <c r="BI231" s="142">
        <f t="shared" si="67"/>
        <v>0</v>
      </c>
      <c r="BJ231" s="62" t="s">
        <v>22</v>
      </c>
      <c r="BK231" s="142">
        <f t="shared" si="68"/>
        <v>0</v>
      </c>
      <c r="BL231" s="62" t="s">
        <v>139</v>
      </c>
      <c r="BM231" s="62" t="s">
        <v>330</v>
      </c>
    </row>
    <row r="232" s="6" customFormat="1" ht="22.5" customHeight="1" spans="2:51">
      <c r="B232" s="90"/>
      <c r="C232" s="91"/>
      <c r="D232" s="91"/>
      <c r="E232" s="92" t="s">
        <v>5</v>
      </c>
      <c r="F232" s="93" t="s">
        <v>331</v>
      </c>
      <c r="G232" s="94"/>
      <c r="H232" s="94"/>
      <c r="I232" s="94"/>
      <c r="J232" s="91"/>
      <c r="K232" s="110">
        <v>8.78</v>
      </c>
      <c r="L232" s="91"/>
      <c r="M232" s="91"/>
      <c r="N232" s="91"/>
      <c r="O232" s="91"/>
      <c r="P232" s="91"/>
      <c r="Q232" s="91"/>
      <c r="R232" s="130"/>
      <c r="T232" s="131"/>
      <c r="U232" s="91"/>
      <c r="V232" s="91"/>
      <c r="W232" s="91"/>
      <c r="X232" s="91"/>
      <c r="Y232" s="91"/>
      <c r="Z232" s="91"/>
      <c r="AA232" s="136"/>
      <c r="AT232" s="139" t="s">
        <v>150</v>
      </c>
      <c r="AU232" s="139" t="s">
        <v>94</v>
      </c>
      <c r="AV232" s="6" t="s">
        <v>94</v>
      </c>
      <c r="AW232" s="6" t="s">
        <v>35</v>
      </c>
      <c r="AX232" s="6" t="s">
        <v>22</v>
      </c>
      <c r="AY232" s="139" t="s">
        <v>134</v>
      </c>
    </row>
    <row r="233" s="1" customFormat="1" ht="31.5" customHeight="1" spans="2:65">
      <c r="B233" s="86"/>
      <c r="C233" s="87" t="s">
        <v>332</v>
      </c>
      <c r="D233" s="87" t="s">
        <v>135</v>
      </c>
      <c r="E233" s="88" t="s">
        <v>333</v>
      </c>
      <c r="F233" s="89" t="s">
        <v>334</v>
      </c>
      <c r="G233" s="89"/>
      <c r="H233" s="89"/>
      <c r="I233" s="89"/>
      <c r="J233" s="107" t="s">
        <v>138</v>
      </c>
      <c r="K233" s="108">
        <v>1.762</v>
      </c>
      <c r="L233" s="109"/>
      <c r="M233" s="109"/>
      <c r="N233" s="109">
        <f t="shared" si="59"/>
        <v>0</v>
      </c>
      <c r="O233" s="109"/>
      <c r="P233" s="109"/>
      <c r="Q233" s="109"/>
      <c r="R233" s="126"/>
      <c r="T233" s="127" t="s">
        <v>5</v>
      </c>
      <c r="U233" s="128" t="s">
        <v>43</v>
      </c>
      <c r="V233" s="129">
        <v>0.23</v>
      </c>
      <c r="W233" s="129">
        <f t="shared" si="60"/>
        <v>0.40526</v>
      </c>
      <c r="X233" s="129">
        <v>0.00063</v>
      </c>
      <c r="Y233" s="129">
        <f t="shared" si="61"/>
        <v>0.00111006</v>
      </c>
      <c r="Z233" s="129">
        <v>0</v>
      </c>
      <c r="AA233" s="135">
        <f t="shared" si="62"/>
        <v>0</v>
      </c>
      <c r="AR233" s="62" t="s">
        <v>139</v>
      </c>
      <c r="AT233" s="62" t="s">
        <v>135</v>
      </c>
      <c r="AU233" s="62" t="s">
        <v>94</v>
      </c>
      <c r="AY233" s="62" t="s">
        <v>134</v>
      </c>
      <c r="BE233" s="142">
        <f t="shared" si="63"/>
        <v>0</v>
      </c>
      <c r="BF233" s="142">
        <f t="shared" si="64"/>
        <v>0</v>
      </c>
      <c r="BG233" s="142">
        <f t="shared" si="65"/>
        <v>0</v>
      </c>
      <c r="BH233" s="142">
        <f t="shared" si="66"/>
        <v>0</v>
      </c>
      <c r="BI233" s="142">
        <f t="shared" si="67"/>
        <v>0</v>
      </c>
      <c r="BJ233" s="62" t="s">
        <v>22</v>
      </c>
      <c r="BK233" s="142">
        <f t="shared" si="68"/>
        <v>0</v>
      </c>
      <c r="BL233" s="62" t="s">
        <v>139</v>
      </c>
      <c r="BM233" s="62" t="s">
        <v>335</v>
      </c>
    </row>
    <row r="234" s="6" customFormat="1" ht="22.5" customHeight="1" spans="2:51">
      <c r="B234" s="90"/>
      <c r="C234" s="91"/>
      <c r="D234" s="91"/>
      <c r="E234" s="92" t="s">
        <v>5</v>
      </c>
      <c r="F234" s="93" t="s">
        <v>336</v>
      </c>
      <c r="G234" s="94"/>
      <c r="H234" s="94"/>
      <c r="I234" s="94"/>
      <c r="J234" s="91"/>
      <c r="K234" s="110">
        <v>1.762</v>
      </c>
      <c r="L234" s="91"/>
      <c r="M234" s="91"/>
      <c r="N234" s="91"/>
      <c r="O234" s="91"/>
      <c r="P234" s="91"/>
      <c r="Q234" s="91"/>
      <c r="R234" s="130"/>
      <c r="T234" s="131"/>
      <c r="U234" s="91"/>
      <c r="V234" s="91"/>
      <c r="W234" s="91"/>
      <c r="X234" s="91"/>
      <c r="Y234" s="91"/>
      <c r="Z234" s="91"/>
      <c r="AA234" s="136"/>
      <c r="AT234" s="139" t="s">
        <v>150</v>
      </c>
      <c r="AU234" s="139" t="s">
        <v>94</v>
      </c>
      <c r="AV234" s="6" t="s">
        <v>94</v>
      </c>
      <c r="AW234" s="6" t="s">
        <v>35</v>
      </c>
      <c r="AX234" s="6" t="s">
        <v>22</v>
      </c>
      <c r="AY234" s="139" t="s">
        <v>134</v>
      </c>
    </row>
    <row r="235" s="5" customFormat="1" ht="29.85" customHeight="1" spans="2:63">
      <c r="B235" s="82"/>
      <c r="C235" s="83"/>
      <c r="D235" s="85" t="s">
        <v>110</v>
      </c>
      <c r="E235" s="85"/>
      <c r="F235" s="85"/>
      <c r="G235" s="85"/>
      <c r="H235" s="85"/>
      <c r="I235" s="85"/>
      <c r="J235" s="85"/>
      <c r="K235" s="85"/>
      <c r="L235" s="85"/>
      <c r="M235" s="85"/>
      <c r="N235" s="105">
        <f>BK235</f>
        <v>0</v>
      </c>
      <c r="O235" s="106"/>
      <c r="P235" s="106"/>
      <c r="Q235" s="106"/>
      <c r="R235" s="123"/>
      <c r="T235" s="124"/>
      <c r="U235" s="83"/>
      <c r="V235" s="83"/>
      <c r="W235" s="125">
        <f t="shared" ref="W235:AA235" si="69">SUM(W236:W268)</f>
        <v>0</v>
      </c>
      <c r="X235" s="83"/>
      <c r="Y235" s="125">
        <f t="shared" si="69"/>
        <v>0</v>
      </c>
      <c r="Z235" s="83"/>
      <c r="AA235" s="134">
        <f t="shared" si="69"/>
        <v>0</v>
      </c>
      <c r="AR235" s="137" t="s">
        <v>22</v>
      </c>
      <c r="AT235" s="138" t="s">
        <v>77</v>
      </c>
      <c r="AU235" s="138" t="s">
        <v>22</v>
      </c>
      <c r="AY235" s="137" t="s">
        <v>134</v>
      </c>
      <c r="BK235" s="141">
        <f>SUM(BK236:BK268)</f>
        <v>0</v>
      </c>
    </row>
    <row r="236" s="1" customFormat="1" ht="22.5" customHeight="1" spans="2:65">
      <c r="B236" s="86"/>
      <c r="C236" s="87" t="s">
        <v>337</v>
      </c>
      <c r="D236" s="87" t="s">
        <v>135</v>
      </c>
      <c r="E236" s="88" t="s">
        <v>338</v>
      </c>
      <c r="F236" s="89" t="s">
        <v>339</v>
      </c>
      <c r="G236" s="89"/>
      <c r="H236" s="89"/>
      <c r="I236" s="89"/>
      <c r="J236" s="107" t="s">
        <v>173</v>
      </c>
      <c r="K236" s="108">
        <v>5.544</v>
      </c>
      <c r="L236" s="109"/>
      <c r="M236" s="109"/>
      <c r="N236" s="109">
        <f>ROUND(L236*K236,2)</f>
        <v>0</v>
      </c>
      <c r="O236" s="109"/>
      <c r="P236" s="109"/>
      <c r="Q236" s="109"/>
      <c r="R236" s="126"/>
      <c r="T236" s="127" t="s">
        <v>5</v>
      </c>
      <c r="U236" s="128" t="s">
        <v>43</v>
      </c>
      <c r="V236" s="129">
        <v>0</v>
      </c>
      <c r="W236" s="129">
        <f>V236*K236</f>
        <v>0</v>
      </c>
      <c r="X236" s="129">
        <v>0</v>
      </c>
      <c r="Y236" s="129">
        <f>X236*K236</f>
        <v>0</v>
      </c>
      <c r="Z236" s="129">
        <v>0</v>
      </c>
      <c r="AA236" s="135">
        <f>Z236*K236</f>
        <v>0</v>
      </c>
      <c r="AR236" s="62" t="s">
        <v>139</v>
      </c>
      <c r="AT236" s="62" t="s">
        <v>135</v>
      </c>
      <c r="AU236" s="62" t="s">
        <v>94</v>
      </c>
      <c r="AY236" s="62" t="s">
        <v>134</v>
      </c>
      <c r="BE236" s="142">
        <f>IF(U236="základní",N236,0)</f>
        <v>0</v>
      </c>
      <c r="BF236" s="142">
        <f>IF(U236="snížená",N236,0)</f>
        <v>0</v>
      </c>
      <c r="BG236" s="142">
        <f>IF(U236="zákl. přenesená",N236,0)</f>
        <v>0</v>
      </c>
      <c r="BH236" s="142">
        <f>IF(U236="sníž. přenesená",N236,0)</f>
        <v>0</v>
      </c>
      <c r="BI236" s="142">
        <f>IF(U236="nulová",N236,0)</f>
        <v>0</v>
      </c>
      <c r="BJ236" s="62" t="s">
        <v>22</v>
      </c>
      <c r="BK236" s="142">
        <f>ROUND(L236*K236,2)</f>
        <v>0</v>
      </c>
      <c r="BL236" s="62" t="s">
        <v>139</v>
      </c>
      <c r="BM236" s="62" t="s">
        <v>340</v>
      </c>
    </row>
    <row r="237" s="6" customFormat="1" ht="22.5" customHeight="1" spans="2:51">
      <c r="B237" s="90"/>
      <c r="C237" s="91"/>
      <c r="D237" s="91"/>
      <c r="E237" s="92" t="s">
        <v>5</v>
      </c>
      <c r="F237" s="93" t="s">
        <v>341</v>
      </c>
      <c r="G237" s="94"/>
      <c r="H237" s="94"/>
      <c r="I237" s="94"/>
      <c r="J237" s="91"/>
      <c r="K237" s="110">
        <v>5.544</v>
      </c>
      <c r="L237" s="91"/>
      <c r="M237" s="91"/>
      <c r="N237" s="91"/>
      <c r="O237" s="91"/>
      <c r="P237" s="91"/>
      <c r="Q237" s="91"/>
      <c r="R237" s="130"/>
      <c r="T237" s="131"/>
      <c r="U237" s="91"/>
      <c r="V237" s="91"/>
      <c r="W237" s="91"/>
      <c r="X237" s="91"/>
      <c r="Y237" s="91"/>
      <c r="Z237" s="91"/>
      <c r="AA237" s="136"/>
      <c r="AT237" s="139" t="s">
        <v>150</v>
      </c>
      <c r="AU237" s="139" t="s">
        <v>94</v>
      </c>
      <c r="AV237" s="6" t="s">
        <v>94</v>
      </c>
      <c r="AW237" s="6" t="s">
        <v>35</v>
      </c>
      <c r="AX237" s="6" t="s">
        <v>78</v>
      </c>
      <c r="AY237" s="139" t="s">
        <v>134</v>
      </c>
    </row>
    <row r="238" s="7" customFormat="1" ht="22.5" customHeight="1" spans="2:51">
      <c r="B238" s="143"/>
      <c r="C238" s="144"/>
      <c r="D238" s="144"/>
      <c r="E238" s="145" t="s">
        <v>5</v>
      </c>
      <c r="F238" s="146" t="s">
        <v>151</v>
      </c>
      <c r="G238" s="144"/>
      <c r="H238" s="144"/>
      <c r="I238" s="144"/>
      <c r="J238" s="144"/>
      <c r="K238" s="151">
        <v>5.544</v>
      </c>
      <c r="L238" s="144"/>
      <c r="M238" s="144"/>
      <c r="N238" s="144"/>
      <c r="O238" s="144"/>
      <c r="P238" s="144"/>
      <c r="Q238" s="144"/>
      <c r="R238" s="157"/>
      <c r="T238" s="158"/>
      <c r="U238" s="144"/>
      <c r="V238" s="144"/>
      <c r="W238" s="144"/>
      <c r="X238" s="144"/>
      <c r="Y238" s="144"/>
      <c r="Z238" s="144"/>
      <c r="AA238" s="159"/>
      <c r="AT238" s="160" t="s">
        <v>150</v>
      </c>
      <c r="AU238" s="160" t="s">
        <v>94</v>
      </c>
      <c r="AV238" s="7" t="s">
        <v>139</v>
      </c>
      <c r="AW238" s="7" t="s">
        <v>35</v>
      </c>
      <c r="AX238" s="7" t="s">
        <v>22</v>
      </c>
      <c r="AY238" s="160" t="s">
        <v>134</v>
      </c>
    </row>
    <row r="239" s="1" customFormat="1" ht="22.5" customHeight="1" spans="2:65">
      <c r="B239" s="86"/>
      <c r="C239" s="87" t="s">
        <v>342</v>
      </c>
      <c r="D239" s="87" t="s">
        <v>135</v>
      </c>
      <c r="E239" s="88" t="s">
        <v>343</v>
      </c>
      <c r="F239" s="89" t="s">
        <v>344</v>
      </c>
      <c r="G239" s="89"/>
      <c r="H239" s="89"/>
      <c r="I239" s="89"/>
      <c r="J239" s="107" t="s">
        <v>138</v>
      </c>
      <c r="K239" s="108">
        <v>15.84</v>
      </c>
      <c r="L239" s="109"/>
      <c r="M239" s="109"/>
      <c r="N239" s="109">
        <f>ROUND(L239*K239,2)</f>
        <v>0</v>
      </c>
      <c r="O239" s="109"/>
      <c r="P239" s="109"/>
      <c r="Q239" s="109"/>
      <c r="R239" s="126"/>
      <c r="T239" s="127" t="s">
        <v>5</v>
      </c>
      <c r="U239" s="128" t="s">
        <v>43</v>
      </c>
      <c r="V239" s="129">
        <v>0</v>
      </c>
      <c r="W239" s="129">
        <f>V239*K239</f>
        <v>0</v>
      </c>
      <c r="X239" s="129">
        <v>0</v>
      </c>
      <c r="Y239" s="129">
        <f>X239*K239</f>
        <v>0</v>
      </c>
      <c r="Z239" s="129">
        <v>0</v>
      </c>
      <c r="AA239" s="135">
        <f>Z239*K239</f>
        <v>0</v>
      </c>
      <c r="AR239" s="62" t="s">
        <v>139</v>
      </c>
      <c r="AT239" s="62" t="s">
        <v>135</v>
      </c>
      <c r="AU239" s="62" t="s">
        <v>94</v>
      </c>
      <c r="AY239" s="62" t="s">
        <v>134</v>
      </c>
      <c r="BE239" s="142">
        <f>IF(U239="základní",N239,0)</f>
        <v>0</v>
      </c>
      <c r="BF239" s="142">
        <f>IF(U239="snížená",N239,0)</f>
        <v>0</v>
      </c>
      <c r="BG239" s="142">
        <f>IF(U239="zákl. přenesená",N239,0)</f>
        <v>0</v>
      </c>
      <c r="BH239" s="142">
        <f>IF(U239="sníž. přenesená",N239,0)</f>
        <v>0</v>
      </c>
      <c r="BI239" s="142">
        <f>IF(U239="nulová",N239,0)</f>
        <v>0</v>
      </c>
      <c r="BJ239" s="62" t="s">
        <v>22</v>
      </c>
      <c r="BK239" s="142">
        <f>ROUND(L239*K239,2)</f>
        <v>0</v>
      </c>
      <c r="BL239" s="62" t="s">
        <v>139</v>
      </c>
      <c r="BM239" s="62" t="s">
        <v>345</v>
      </c>
    </row>
    <row r="240" s="6" customFormat="1" ht="22.5" customHeight="1" spans="2:51">
      <c r="B240" s="90"/>
      <c r="C240" s="91"/>
      <c r="D240" s="91"/>
      <c r="E240" s="92" t="s">
        <v>5</v>
      </c>
      <c r="F240" s="93" t="s">
        <v>346</v>
      </c>
      <c r="G240" s="94"/>
      <c r="H240" s="94"/>
      <c r="I240" s="94"/>
      <c r="J240" s="91"/>
      <c r="K240" s="110">
        <v>15.84</v>
      </c>
      <c r="L240" s="91"/>
      <c r="M240" s="91"/>
      <c r="N240" s="91"/>
      <c r="O240" s="91"/>
      <c r="P240" s="91"/>
      <c r="Q240" s="91"/>
      <c r="R240" s="130"/>
      <c r="T240" s="131"/>
      <c r="U240" s="91"/>
      <c r="V240" s="91"/>
      <c r="W240" s="91"/>
      <c r="X240" s="91"/>
      <c r="Y240" s="91"/>
      <c r="Z240" s="91"/>
      <c r="AA240" s="136"/>
      <c r="AT240" s="139" t="s">
        <v>150</v>
      </c>
      <c r="AU240" s="139" t="s">
        <v>94</v>
      </c>
      <c r="AV240" s="6" t="s">
        <v>94</v>
      </c>
      <c r="AW240" s="6" t="s">
        <v>35</v>
      </c>
      <c r="AX240" s="6" t="s">
        <v>78</v>
      </c>
      <c r="AY240" s="139" t="s">
        <v>134</v>
      </c>
    </row>
    <row r="241" s="7" customFormat="1" ht="22.5" customHeight="1" spans="2:51">
      <c r="B241" s="143"/>
      <c r="C241" s="144"/>
      <c r="D241" s="144"/>
      <c r="E241" s="145" t="s">
        <v>5</v>
      </c>
      <c r="F241" s="146" t="s">
        <v>151</v>
      </c>
      <c r="G241" s="144"/>
      <c r="H241" s="144"/>
      <c r="I241" s="144"/>
      <c r="J241" s="144"/>
      <c r="K241" s="151">
        <v>15.84</v>
      </c>
      <c r="L241" s="144"/>
      <c r="M241" s="144"/>
      <c r="N241" s="144"/>
      <c r="O241" s="144"/>
      <c r="P241" s="144"/>
      <c r="Q241" s="144"/>
      <c r="R241" s="157"/>
      <c r="T241" s="158"/>
      <c r="U241" s="144"/>
      <c r="V241" s="144"/>
      <c r="W241" s="144"/>
      <c r="X241" s="144"/>
      <c r="Y241" s="144"/>
      <c r="Z241" s="144"/>
      <c r="AA241" s="159"/>
      <c r="AT241" s="160" t="s">
        <v>150</v>
      </c>
      <c r="AU241" s="160" t="s">
        <v>94</v>
      </c>
      <c r="AV241" s="7" t="s">
        <v>139</v>
      </c>
      <c r="AW241" s="7" t="s">
        <v>35</v>
      </c>
      <c r="AX241" s="7" t="s">
        <v>22</v>
      </c>
      <c r="AY241" s="160" t="s">
        <v>134</v>
      </c>
    </row>
    <row r="242" s="1" customFormat="1" ht="31.5" customHeight="1" spans="2:65">
      <c r="B242" s="86"/>
      <c r="C242" s="87" t="s">
        <v>347</v>
      </c>
      <c r="D242" s="87" t="s">
        <v>135</v>
      </c>
      <c r="E242" s="88" t="s">
        <v>348</v>
      </c>
      <c r="F242" s="89" t="s">
        <v>349</v>
      </c>
      <c r="G242" s="89"/>
      <c r="H242" s="89"/>
      <c r="I242" s="89"/>
      <c r="J242" s="107" t="s">
        <v>138</v>
      </c>
      <c r="K242" s="108">
        <v>5.67</v>
      </c>
      <c r="L242" s="109"/>
      <c r="M242" s="109"/>
      <c r="N242" s="109">
        <f>ROUND(L242*K242,2)</f>
        <v>0</v>
      </c>
      <c r="O242" s="109"/>
      <c r="P242" s="109"/>
      <c r="Q242" s="109"/>
      <c r="R242" s="126"/>
      <c r="T242" s="127" t="s">
        <v>5</v>
      </c>
      <c r="U242" s="128" t="s">
        <v>43</v>
      </c>
      <c r="V242" s="129">
        <v>0</v>
      </c>
      <c r="W242" s="129">
        <f>V242*K242</f>
        <v>0</v>
      </c>
      <c r="X242" s="129">
        <v>0</v>
      </c>
      <c r="Y242" s="129">
        <f>X242*K242</f>
        <v>0</v>
      </c>
      <c r="Z242" s="129">
        <v>0</v>
      </c>
      <c r="AA242" s="135">
        <f>Z242*K242</f>
        <v>0</v>
      </c>
      <c r="AR242" s="62" t="s">
        <v>139</v>
      </c>
      <c r="AT242" s="62" t="s">
        <v>135</v>
      </c>
      <c r="AU242" s="62" t="s">
        <v>94</v>
      </c>
      <c r="AY242" s="62" t="s">
        <v>134</v>
      </c>
      <c r="BE242" s="142">
        <f>IF(U242="základní",N242,0)</f>
        <v>0</v>
      </c>
      <c r="BF242" s="142">
        <f>IF(U242="snížená",N242,0)</f>
        <v>0</v>
      </c>
      <c r="BG242" s="142">
        <f>IF(U242="zákl. přenesená",N242,0)</f>
        <v>0</v>
      </c>
      <c r="BH242" s="142">
        <f>IF(U242="sníž. přenesená",N242,0)</f>
        <v>0</v>
      </c>
      <c r="BI242" s="142">
        <f>IF(U242="nulová",N242,0)</f>
        <v>0</v>
      </c>
      <c r="BJ242" s="62" t="s">
        <v>22</v>
      </c>
      <c r="BK242" s="142">
        <f>ROUND(L242*K242,2)</f>
        <v>0</v>
      </c>
      <c r="BL242" s="62" t="s">
        <v>139</v>
      </c>
      <c r="BM242" s="62" t="s">
        <v>350</v>
      </c>
    </row>
    <row r="243" s="6" customFormat="1" ht="22.5" customHeight="1" spans="2:51">
      <c r="B243" s="90"/>
      <c r="C243" s="91"/>
      <c r="D243" s="91"/>
      <c r="E243" s="92" t="s">
        <v>5</v>
      </c>
      <c r="F243" s="93" t="s">
        <v>351</v>
      </c>
      <c r="G243" s="94"/>
      <c r="H243" s="94"/>
      <c r="I243" s="94"/>
      <c r="J243" s="91"/>
      <c r="K243" s="110">
        <v>5.67</v>
      </c>
      <c r="L243" s="91"/>
      <c r="M243" s="91"/>
      <c r="N243" s="91"/>
      <c r="O243" s="91"/>
      <c r="P243" s="91"/>
      <c r="Q243" s="91"/>
      <c r="R243" s="130"/>
      <c r="T243" s="131"/>
      <c r="U243" s="91"/>
      <c r="V243" s="91"/>
      <c r="W243" s="91"/>
      <c r="X243" s="91"/>
      <c r="Y243" s="91"/>
      <c r="Z243" s="91"/>
      <c r="AA243" s="136"/>
      <c r="AT243" s="139" t="s">
        <v>150</v>
      </c>
      <c r="AU243" s="139" t="s">
        <v>94</v>
      </c>
      <c r="AV243" s="6" t="s">
        <v>94</v>
      </c>
      <c r="AW243" s="6" t="s">
        <v>35</v>
      </c>
      <c r="AX243" s="6" t="s">
        <v>78</v>
      </c>
      <c r="AY243" s="139" t="s">
        <v>134</v>
      </c>
    </row>
    <row r="244" s="7" customFormat="1" ht="22.5" customHeight="1" spans="2:51">
      <c r="B244" s="143"/>
      <c r="C244" s="144"/>
      <c r="D244" s="144"/>
      <c r="E244" s="145" t="s">
        <v>5</v>
      </c>
      <c r="F244" s="146" t="s">
        <v>151</v>
      </c>
      <c r="G244" s="144"/>
      <c r="H244" s="144"/>
      <c r="I244" s="144"/>
      <c r="J244" s="144"/>
      <c r="K244" s="151">
        <v>5.67</v>
      </c>
      <c r="L244" s="144"/>
      <c r="M244" s="144"/>
      <c r="N244" s="144"/>
      <c r="O244" s="144"/>
      <c r="P244" s="144"/>
      <c r="Q244" s="144"/>
      <c r="R244" s="157"/>
      <c r="T244" s="158"/>
      <c r="U244" s="144"/>
      <c r="V244" s="144"/>
      <c r="W244" s="144"/>
      <c r="X244" s="144"/>
      <c r="Y244" s="144"/>
      <c r="Z244" s="144"/>
      <c r="AA244" s="159"/>
      <c r="AT244" s="160" t="s">
        <v>150</v>
      </c>
      <c r="AU244" s="160" t="s">
        <v>94</v>
      </c>
      <c r="AV244" s="7" t="s">
        <v>139</v>
      </c>
      <c r="AW244" s="7" t="s">
        <v>35</v>
      </c>
      <c r="AX244" s="7" t="s">
        <v>22</v>
      </c>
      <c r="AY244" s="160" t="s">
        <v>134</v>
      </c>
    </row>
    <row r="245" s="1" customFormat="1" ht="22.5" customHeight="1" spans="2:65">
      <c r="B245" s="86"/>
      <c r="C245" s="87" t="s">
        <v>352</v>
      </c>
      <c r="D245" s="87" t="s">
        <v>135</v>
      </c>
      <c r="E245" s="88" t="s">
        <v>353</v>
      </c>
      <c r="F245" s="89" t="s">
        <v>354</v>
      </c>
      <c r="G245" s="89"/>
      <c r="H245" s="89"/>
      <c r="I245" s="89"/>
      <c r="J245" s="107" t="s">
        <v>138</v>
      </c>
      <c r="K245" s="108">
        <v>15.84</v>
      </c>
      <c r="L245" s="109"/>
      <c r="M245" s="109"/>
      <c r="N245" s="109">
        <f>ROUND(L245*K245,2)</f>
        <v>0</v>
      </c>
      <c r="O245" s="109"/>
      <c r="P245" s="109"/>
      <c r="Q245" s="109"/>
      <c r="R245" s="126"/>
      <c r="T245" s="127" t="s">
        <v>5</v>
      </c>
      <c r="U245" s="128" t="s">
        <v>43</v>
      </c>
      <c r="V245" s="129">
        <v>0</v>
      </c>
      <c r="W245" s="129">
        <f>V245*K245</f>
        <v>0</v>
      </c>
      <c r="X245" s="129">
        <v>0</v>
      </c>
      <c r="Y245" s="129">
        <f>X245*K245</f>
        <v>0</v>
      </c>
      <c r="Z245" s="129">
        <v>0</v>
      </c>
      <c r="AA245" s="135">
        <f>Z245*K245</f>
        <v>0</v>
      </c>
      <c r="AR245" s="62" t="s">
        <v>139</v>
      </c>
      <c r="AT245" s="62" t="s">
        <v>135</v>
      </c>
      <c r="AU245" s="62" t="s">
        <v>94</v>
      </c>
      <c r="AY245" s="62" t="s">
        <v>134</v>
      </c>
      <c r="BE245" s="142">
        <f>IF(U245="základní",N245,0)</f>
        <v>0</v>
      </c>
      <c r="BF245" s="142">
        <f>IF(U245="snížená",N245,0)</f>
        <v>0</v>
      </c>
      <c r="BG245" s="142">
        <f>IF(U245="zákl. přenesená",N245,0)</f>
        <v>0</v>
      </c>
      <c r="BH245" s="142">
        <f>IF(U245="sníž. přenesená",N245,0)</f>
        <v>0</v>
      </c>
      <c r="BI245" s="142">
        <f>IF(U245="nulová",N245,0)</f>
        <v>0</v>
      </c>
      <c r="BJ245" s="62" t="s">
        <v>22</v>
      </c>
      <c r="BK245" s="142">
        <f>ROUND(L245*K245,2)</f>
        <v>0</v>
      </c>
      <c r="BL245" s="62" t="s">
        <v>139</v>
      </c>
      <c r="BM245" s="62" t="s">
        <v>355</v>
      </c>
    </row>
    <row r="246" s="6" customFormat="1" ht="22.5" customHeight="1" spans="2:51">
      <c r="B246" s="90"/>
      <c r="C246" s="91"/>
      <c r="D246" s="91"/>
      <c r="E246" s="92" t="s">
        <v>5</v>
      </c>
      <c r="F246" s="93" t="s">
        <v>346</v>
      </c>
      <c r="G246" s="94"/>
      <c r="H246" s="94"/>
      <c r="I246" s="94"/>
      <c r="J246" s="91"/>
      <c r="K246" s="110">
        <v>15.84</v>
      </c>
      <c r="L246" s="91"/>
      <c r="M246" s="91"/>
      <c r="N246" s="91"/>
      <c r="O246" s="91"/>
      <c r="P246" s="91"/>
      <c r="Q246" s="91"/>
      <c r="R246" s="130"/>
      <c r="T246" s="131"/>
      <c r="U246" s="91"/>
      <c r="V246" s="91"/>
      <c r="W246" s="91"/>
      <c r="X246" s="91"/>
      <c r="Y246" s="91"/>
      <c r="Z246" s="91"/>
      <c r="AA246" s="136"/>
      <c r="AT246" s="139" t="s">
        <v>150</v>
      </c>
      <c r="AU246" s="139" t="s">
        <v>94</v>
      </c>
      <c r="AV246" s="6" t="s">
        <v>94</v>
      </c>
      <c r="AW246" s="6" t="s">
        <v>35</v>
      </c>
      <c r="AX246" s="6" t="s">
        <v>78</v>
      </c>
      <c r="AY246" s="139" t="s">
        <v>134</v>
      </c>
    </row>
    <row r="247" s="7" customFormat="1" ht="22.5" customHeight="1" spans="2:51">
      <c r="B247" s="143"/>
      <c r="C247" s="144"/>
      <c r="D247" s="144"/>
      <c r="E247" s="145" t="s">
        <v>5</v>
      </c>
      <c r="F247" s="146" t="s">
        <v>151</v>
      </c>
      <c r="G247" s="144"/>
      <c r="H247" s="144"/>
      <c r="I247" s="144"/>
      <c r="J247" s="144"/>
      <c r="K247" s="151">
        <v>15.84</v>
      </c>
      <c r="L247" s="144"/>
      <c r="M247" s="144"/>
      <c r="N247" s="144"/>
      <c r="O247" s="144"/>
      <c r="P247" s="144"/>
      <c r="Q247" s="144"/>
      <c r="R247" s="157"/>
      <c r="T247" s="158"/>
      <c r="U247" s="144"/>
      <c r="V247" s="144"/>
      <c r="W247" s="144"/>
      <c r="X247" s="144"/>
      <c r="Y247" s="144"/>
      <c r="Z247" s="144"/>
      <c r="AA247" s="159"/>
      <c r="AT247" s="160" t="s">
        <v>150</v>
      </c>
      <c r="AU247" s="160" t="s">
        <v>94</v>
      </c>
      <c r="AV247" s="7" t="s">
        <v>139</v>
      </c>
      <c r="AW247" s="7" t="s">
        <v>35</v>
      </c>
      <c r="AX247" s="7" t="s">
        <v>22</v>
      </c>
      <c r="AY247" s="160" t="s">
        <v>134</v>
      </c>
    </row>
    <row r="248" s="1" customFormat="1" ht="31.5" customHeight="1" spans="2:65">
      <c r="B248" s="86"/>
      <c r="C248" s="87" t="s">
        <v>356</v>
      </c>
      <c r="D248" s="87" t="s">
        <v>135</v>
      </c>
      <c r="E248" s="88" t="s">
        <v>357</v>
      </c>
      <c r="F248" s="89" t="s">
        <v>358</v>
      </c>
      <c r="G248" s="89"/>
      <c r="H248" s="89"/>
      <c r="I248" s="89"/>
      <c r="J248" s="107" t="s">
        <v>138</v>
      </c>
      <c r="K248" s="108">
        <v>5.67</v>
      </c>
      <c r="L248" s="109"/>
      <c r="M248" s="109"/>
      <c r="N248" s="109">
        <f>ROUND(L248*K248,2)</f>
        <v>0</v>
      </c>
      <c r="O248" s="109"/>
      <c r="P248" s="109"/>
      <c r="Q248" s="109"/>
      <c r="R248" s="126"/>
      <c r="T248" s="127" t="s">
        <v>5</v>
      </c>
      <c r="U248" s="128" t="s">
        <v>43</v>
      </c>
      <c r="V248" s="129">
        <v>0</v>
      </c>
      <c r="W248" s="129">
        <f>V248*K248</f>
        <v>0</v>
      </c>
      <c r="X248" s="129">
        <v>0</v>
      </c>
      <c r="Y248" s="129">
        <f>X248*K248</f>
        <v>0</v>
      </c>
      <c r="Z248" s="129">
        <v>0</v>
      </c>
      <c r="AA248" s="135">
        <f>Z248*K248</f>
        <v>0</v>
      </c>
      <c r="AR248" s="62" t="s">
        <v>139</v>
      </c>
      <c r="AT248" s="62" t="s">
        <v>135</v>
      </c>
      <c r="AU248" s="62" t="s">
        <v>94</v>
      </c>
      <c r="AY248" s="62" t="s">
        <v>134</v>
      </c>
      <c r="BE248" s="142">
        <f>IF(U248="základní",N248,0)</f>
        <v>0</v>
      </c>
      <c r="BF248" s="142">
        <f>IF(U248="snížená",N248,0)</f>
        <v>0</v>
      </c>
      <c r="BG248" s="142">
        <f>IF(U248="zákl. přenesená",N248,0)</f>
        <v>0</v>
      </c>
      <c r="BH248" s="142">
        <f>IF(U248="sníž. přenesená",N248,0)</f>
        <v>0</v>
      </c>
      <c r="BI248" s="142">
        <f>IF(U248="nulová",N248,0)</f>
        <v>0</v>
      </c>
      <c r="BJ248" s="62" t="s">
        <v>22</v>
      </c>
      <c r="BK248" s="142">
        <f>ROUND(L248*K248,2)</f>
        <v>0</v>
      </c>
      <c r="BL248" s="62" t="s">
        <v>139</v>
      </c>
      <c r="BM248" s="62" t="s">
        <v>359</v>
      </c>
    </row>
    <row r="249" s="6" customFormat="1" ht="22.5" customHeight="1" spans="2:51">
      <c r="B249" s="90"/>
      <c r="C249" s="91"/>
      <c r="D249" s="91"/>
      <c r="E249" s="92" t="s">
        <v>5</v>
      </c>
      <c r="F249" s="93" t="s">
        <v>360</v>
      </c>
      <c r="G249" s="94"/>
      <c r="H249" s="94"/>
      <c r="I249" s="94"/>
      <c r="J249" s="91"/>
      <c r="K249" s="110">
        <v>5.67</v>
      </c>
      <c r="L249" s="91"/>
      <c r="M249" s="91"/>
      <c r="N249" s="91"/>
      <c r="O249" s="91"/>
      <c r="P249" s="91"/>
      <c r="Q249" s="91"/>
      <c r="R249" s="130"/>
      <c r="T249" s="131"/>
      <c r="U249" s="91"/>
      <c r="V249" s="91"/>
      <c r="W249" s="91"/>
      <c r="X249" s="91"/>
      <c r="Y249" s="91"/>
      <c r="Z249" s="91"/>
      <c r="AA249" s="136"/>
      <c r="AT249" s="139" t="s">
        <v>150</v>
      </c>
      <c r="AU249" s="139" t="s">
        <v>94</v>
      </c>
      <c r="AV249" s="6" t="s">
        <v>94</v>
      </c>
      <c r="AW249" s="6" t="s">
        <v>35</v>
      </c>
      <c r="AX249" s="6" t="s">
        <v>78</v>
      </c>
      <c r="AY249" s="139" t="s">
        <v>134</v>
      </c>
    </row>
    <row r="250" s="7" customFormat="1" ht="22.5" customHeight="1" spans="2:51">
      <c r="B250" s="143"/>
      <c r="C250" s="144"/>
      <c r="D250" s="144"/>
      <c r="E250" s="145" t="s">
        <v>5</v>
      </c>
      <c r="F250" s="146" t="s">
        <v>151</v>
      </c>
      <c r="G250" s="144"/>
      <c r="H250" s="144"/>
      <c r="I250" s="144"/>
      <c r="J250" s="144"/>
      <c r="K250" s="151">
        <v>5.67</v>
      </c>
      <c r="L250" s="144"/>
      <c r="M250" s="144"/>
      <c r="N250" s="144"/>
      <c r="O250" s="144"/>
      <c r="P250" s="144"/>
      <c r="Q250" s="144"/>
      <c r="R250" s="157"/>
      <c r="T250" s="158"/>
      <c r="U250" s="144"/>
      <c r="V250" s="144"/>
      <c r="W250" s="144"/>
      <c r="X250" s="144"/>
      <c r="Y250" s="144"/>
      <c r="Z250" s="144"/>
      <c r="AA250" s="159"/>
      <c r="AT250" s="160" t="s">
        <v>150</v>
      </c>
      <c r="AU250" s="160" t="s">
        <v>94</v>
      </c>
      <c r="AV250" s="7" t="s">
        <v>139</v>
      </c>
      <c r="AW250" s="7" t="s">
        <v>35</v>
      </c>
      <c r="AX250" s="7" t="s">
        <v>22</v>
      </c>
      <c r="AY250" s="160" t="s">
        <v>134</v>
      </c>
    </row>
    <row r="251" s="1" customFormat="1" ht="31.5" customHeight="1" spans="2:65">
      <c r="B251" s="86"/>
      <c r="C251" s="87" t="s">
        <v>149</v>
      </c>
      <c r="D251" s="87" t="s">
        <v>135</v>
      </c>
      <c r="E251" s="88" t="s">
        <v>361</v>
      </c>
      <c r="F251" s="89" t="s">
        <v>362</v>
      </c>
      <c r="G251" s="89"/>
      <c r="H251" s="89"/>
      <c r="I251" s="89"/>
      <c r="J251" s="107" t="s">
        <v>138</v>
      </c>
      <c r="K251" s="108">
        <v>15.84</v>
      </c>
      <c r="L251" s="109"/>
      <c r="M251" s="109"/>
      <c r="N251" s="109">
        <f>ROUND(L251*K251,2)</f>
        <v>0</v>
      </c>
      <c r="O251" s="109"/>
      <c r="P251" s="109"/>
      <c r="Q251" s="109"/>
      <c r="R251" s="126"/>
      <c r="T251" s="127" t="s">
        <v>5</v>
      </c>
      <c r="U251" s="128" t="s">
        <v>43</v>
      </c>
      <c r="V251" s="129">
        <v>0</v>
      </c>
      <c r="W251" s="129">
        <f>V251*K251</f>
        <v>0</v>
      </c>
      <c r="X251" s="129">
        <v>0</v>
      </c>
      <c r="Y251" s="129">
        <f>X251*K251</f>
        <v>0</v>
      </c>
      <c r="Z251" s="129">
        <v>0</v>
      </c>
      <c r="AA251" s="135">
        <f>Z251*K251</f>
        <v>0</v>
      </c>
      <c r="AR251" s="62" t="s">
        <v>139</v>
      </c>
      <c r="AT251" s="62" t="s">
        <v>135</v>
      </c>
      <c r="AU251" s="62" t="s">
        <v>94</v>
      </c>
      <c r="AY251" s="62" t="s">
        <v>134</v>
      </c>
      <c r="BE251" s="142">
        <f>IF(U251="základní",N251,0)</f>
        <v>0</v>
      </c>
      <c r="BF251" s="142">
        <f>IF(U251="snížená",N251,0)</f>
        <v>0</v>
      </c>
      <c r="BG251" s="142">
        <f>IF(U251="zákl. přenesená",N251,0)</f>
        <v>0</v>
      </c>
      <c r="BH251" s="142">
        <f>IF(U251="sníž. přenesená",N251,0)</f>
        <v>0</v>
      </c>
      <c r="BI251" s="142">
        <f>IF(U251="nulová",N251,0)</f>
        <v>0</v>
      </c>
      <c r="BJ251" s="62" t="s">
        <v>22</v>
      </c>
      <c r="BK251" s="142">
        <f>ROUND(L251*K251,2)</f>
        <v>0</v>
      </c>
      <c r="BL251" s="62" t="s">
        <v>139</v>
      </c>
      <c r="BM251" s="62" t="s">
        <v>363</v>
      </c>
    </row>
    <row r="252" s="6" customFormat="1" ht="22.5" customHeight="1" spans="2:51">
      <c r="B252" s="90"/>
      <c r="C252" s="91"/>
      <c r="D252" s="91"/>
      <c r="E252" s="92" t="s">
        <v>5</v>
      </c>
      <c r="F252" s="93" t="s">
        <v>346</v>
      </c>
      <c r="G252" s="94"/>
      <c r="H252" s="94"/>
      <c r="I252" s="94"/>
      <c r="J252" s="91"/>
      <c r="K252" s="110">
        <v>15.84</v>
      </c>
      <c r="L252" s="91"/>
      <c r="M252" s="91"/>
      <c r="N252" s="91"/>
      <c r="O252" s="91"/>
      <c r="P252" s="91"/>
      <c r="Q252" s="91"/>
      <c r="R252" s="130"/>
      <c r="T252" s="131"/>
      <c r="U252" s="91"/>
      <c r="V252" s="91"/>
      <c r="W252" s="91"/>
      <c r="X252" s="91"/>
      <c r="Y252" s="91"/>
      <c r="Z252" s="91"/>
      <c r="AA252" s="136"/>
      <c r="AT252" s="139" t="s">
        <v>150</v>
      </c>
      <c r="AU252" s="139" t="s">
        <v>94</v>
      </c>
      <c r="AV252" s="6" t="s">
        <v>94</v>
      </c>
      <c r="AW252" s="6" t="s">
        <v>35</v>
      </c>
      <c r="AX252" s="6" t="s">
        <v>78</v>
      </c>
      <c r="AY252" s="139" t="s">
        <v>134</v>
      </c>
    </row>
    <row r="253" s="7" customFormat="1" ht="22.5" customHeight="1" spans="2:51">
      <c r="B253" s="143"/>
      <c r="C253" s="144"/>
      <c r="D253" s="144"/>
      <c r="E253" s="145" t="s">
        <v>5</v>
      </c>
      <c r="F253" s="146" t="s">
        <v>151</v>
      </c>
      <c r="G253" s="144"/>
      <c r="H253" s="144"/>
      <c r="I253" s="144"/>
      <c r="J253" s="144"/>
      <c r="K253" s="151">
        <v>15.84</v>
      </c>
      <c r="L253" s="144"/>
      <c r="M253" s="144"/>
      <c r="N253" s="144"/>
      <c r="O253" s="144"/>
      <c r="P253" s="144"/>
      <c r="Q253" s="144"/>
      <c r="R253" s="157"/>
      <c r="T253" s="158"/>
      <c r="U253" s="144"/>
      <c r="V253" s="144"/>
      <c r="W253" s="144"/>
      <c r="X253" s="144"/>
      <c r="Y253" s="144"/>
      <c r="Z253" s="144"/>
      <c r="AA253" s="159"/>
      <c r="AT253" s="160" t="s">
        <v>150</v>
      </c>
      <c r="AU253" s="160" t="s">
        <v>94</v>
      </c>
      <c r="AV253" s="7" t="s">
        <v>139</v>
      </c>
      <c r="AW253" s="7" t="s">
        <v>35</v>
      </c>
      <c r="AX253" s="7" t="s">
        <v>22</v>
      </c>
      <c r="AY253" s="160" t="s">
        <v>134</v>
      </c>
    </row>
    <row r="254" s="1" customFormat="1" ht="31.5" customHeight="1" spans="2:65">
      <c r="B254" s="86"/>
      <c r="C254" s="87" t="s">
        <v>364</v>
      </c>
      <c r="D254" s="87" t="s">
        <v>135</v>
      </c>
      <c r="E254" s="88" t="s">
        <v>365</v>
      </c>
      <c r="F254" s="89" t="s">
        <v>366</v>
      </c>
      <c r="G254" s="89"/>
      <c r="H254" s="89"/>
      <c r="I254" s="89"/>
      <c r="J254" s="107" t="s">
        <v>138</v>
      </c>
      <c r="K254" s="108">
        <v>15.84</v>
      </c>
      <c r="L254" s="109"/>
      <c r="M254" s="109"/>
      <c r="N254" s="109">
        <f>ROUND(L254*K254,2)</f>
        <v>0</v>
      </c>
      <c r="O254" s="109"/>
      <c r="P254" s="109"/>
      <c r="Q254" s="109"/>
      <c r="R254" s="126"/>
      <c r="T254" s="127" t="s">
        <v>5</v>
      </c>
      <c r="U254" s="128" t="s">
        <v>43</v>
      </c>
      <c r="V254" s="129">
        <v>0</v>
      </c>
      <c r="W254" s="129">
        <f>V254*K254</f>
        <v>0</v>
      </c>
      <c r="X254" s="129">
        <v>0</v>
      </c>
      <c r="Y254" s="129">
        <f>X254*K254</f>
        <v>0</v>
      </c>
      <c r="Z254" s="129">
        <v>0</v>
      </c>
      <c r="AA254" s="135">
        <f>Z254*K254</f>
        <v>0</v>
      </c>
      <c r="AR254" s="62" t="s">
        <v>139</v>
      </c>
      <c r="AT254" s="62" t="s">
        <v>135</v>
      </c>
      <c r="AU254" s="62" t="s">
        <v>94</v>
      </c>
      <c r="AY254" s="62" t="s">
        <v>134</v>
      </c>
      <c r="BE254" s="142">
        <f>IF(U254="základní",N254,0)</f>
        <v>0</v>
      </c>
      <c r="BF254" s="142">
        <f>IF(U254="snížená",N254,0)</f>
        <v>0</v>
      </c>
      <c r="BG254" s="142">
        <f>IF(U254="zákl. přenesená",N254,0)</f>
        <v>0</v>
      </c>
      <c r="BH254" s="142">
        <f>IF(U254="sníž. přenesená",N254,0)</f>
        <v>0</v>
      </c>
      <c r="BI254" s="142">
        <f>IF(U254="nulová",N254,0)</f>
        <v>0</v>
      </c>
      <c r="BJ254" s="62" t="s">
        <v>22</v>
      </c>
      <c r="BK254" s="142">
        <f>ROUND(L254*K254,2)</f>
        <v>0</v>
      </c>
      <c r="BL254" s="62" t="s">
        <v>139</v>
      </c>
      <c r="BM254" s="62" t="s">
        <v>367</v>
      </c>
    </row>
    <row r="255" s="6" customFormat="1" ht="22.5" customHeight="1" spans="2:51">
      <c r="B255" s="90"/>
      <c r="C255" s="91"/>
      <c r="D255" s="91"/>
      <c r="E255" s="92" t="s">
        <v>5</v>
      </c>
      <c r="F255" s="93" t="s">
        <v>346</v>
      </c>
      <c r="G255" s="94"/>
      <c r="H255" s="94"/>
      <c r="I255" s="94"/>
      <c r="J255" s="91"/>
      <c r="K255" s="110">
        <v>15.84</v>
      </c>
      <c r="L255" s="91"/>
      <c r="M255" s="91"/>
      <c r="N255" s="91"/>
      <c r="O255" s="91"/>
      <c r="P255" s="91"/>
      <c r="Q255" s="91"/>
      <c r="R255" s="130"/>
      <c r="T255" s="131"/>
      <c r="U255" s="91"/>
      <c r="V255" s="91"/>
      <c r="W255" s="91"/>
      <c r="X255" s="91"/>
      <c r="Y255" s="91"/>
      <c r="Z255" s="91"/>
      <c r="AA255" s="136"/>
      <c r="AT255" s="139" t="s">
        <v>150</v>
      </c>
      <c r="AU255" s="139" t="s">
        <v>94</v>
      </c>
      <c r="AV255" s="6" t="s">
        <v>94</v>
      </c>
      <c r="AW255" s="6" t="s">
        <v>35</v>
      </c>
      <c r="AX255" s="6" t="s">
        <v>78</v>
      </c>
      <c r="AY255" s="139" t="s">
        <v>134</v>
      </c>
    </row>
    <row r="256" s="7" customFormat="1" ht="22.5" customHeight="1" spans="2:51">
      <c r="B256" s="143"/>
      <c r="C256" s="144"/>
      <c r="D256" s="144"/>
      <c r="E256" s="145" t="s">
        <v>5</v>
      </c>
      <c r="F256" s="146" t="s">
        <v>151</v>
      </c>
      <c r="G256" s="144"/>
      <c r="H256" s="144"/>
      <c r="I256" s="144"/>
      <c r="J256" s="144"/>
      <c r="K256" s="151">
        <v>15.84</v>
      </c>
      <c r="L256" s="144"/>
      <c r="M256" s="144"/>
      <c r="N256" s="144"/>
      <c r="O256" s="144"/>
      <c r="P256" s="144"/>
      <c r="Q256" s="144"/>
      <c r="R256" s="157"/>
      <c r="T256" s="158"/>
      <c r="U256" s="144"/>
      <c r="V256" s="144"/>
      <c r="W256" s="144"/>
      <c r="X256" s="144"/>
      <c r="Y256" s="144"/>
      <c r="Z256" s="144"/>
      <c r="AA256" s="159"/>
      <c r="AT256" s="160" t="s">
        <v>150</v>
      </c>
      <c r="AU256" s="160" t="s">
        <v>94</v>
      </c>
      <c r="AV256" s="7" t="s">
        <v>139</v>
      </c>
      <c r="AW256" s="7" t="s">
        <v>35</v>
      </c>
      <c r="AX256" s="7" t="s">
        <v>22</v>
      </c>
      <c r="AY256" s="160" t="s">
        <v>134</v>
      </c>
    </row>
    <row r="257" s="1" customFormat="1" ht="31.5" customHeight="1" spans="2:65">
      <c r="B257" s="86"/>
      <c r="C257" s="87" t="s">
        <v>368</v>
      </c>
      <c r="D257" s="87" t="s">
        <v>135</v>
      </c>
      <c r="E257" s="88" t="s">
        <v>369</v>
      </c>
      <c r="F257" s="89" t="s">
        <v>370</v>
      </c>
      <c r="G257" s="89"/>
      <c r="H257" s="89"/>
      <c r="I257" s="89"/>
      <c r="J257" s="107" t="s">
        <v>209</v>
      </c>
      <c r="K257" s="108">
        <v>0.839</v>
      </c>
      <c r="L257" s="109"/>
      <c r="M257" s="109"/>
      <c r="N257" s="109">
        <f>ROUND(L257*K257,2)</f>
        <v>0</v>
      </c>
      <c r="O257" s="109"/>
      <c r="P257" s="109"/>
      <c r="Q257" s="109"/>
      <c r="R257" s="126"/>
      <c r="T257" s="127" t="s">
        <v>5</v>
      </c>
      <c r="U257" s="128" t="s">
        <v>43</v>
      </c>
      <c r="V257" s="129">
        <v>0</v>
      </c>
      <c r="W257" s="129">
        <f>V257*K257</f>
        <v>0</v>
      </c>
      <c r="X257" s="129">
        <v>0</v>
      </c>
      <c r="Y257" s="129">
        <f>X257*K257</f>
        <v>0</v>
      </c>
      <c r="Z257" s="129">
        <v>0</v>
      </c>
      <c r="AA257" s="135">
        <f>Z257*K257</f>
        <v>0</v>
      </c>
      <c r="AR257" s="62" t="s">
        <v>139</v>
      </c>
      <c r="AT257" s="62" t="s">
        <v>135</v>
      </c>
      <c r="AU257" s="62" t="s">
        <v>94</v>
      </c>
      <c r="AY257" s="62" t="s">
        <v>134</v>
      </c>
      <c r="BE257" s="142">
        <f>IF(U257="základní",N257,0)</f>
        <v>0</v>
      </c>
      <c r="BF257" s="142">
        <f>IF(U257="snížená",N257,0)</f>
        <v>0</v>
      </c>
      <c r="BG257" s="142">
        <f>IF(U257="zákl. přenesená",N257,0)</f>
        <v>0</v>
      </c>
      <c r="BH257" s="142">
        <f>IF(U257="sníž. přenesená",N257,0)</f>
        <v>0</v>
      </c>
      <c r="BI257" s="142">
        <f>IF(U257="nulová",N257,0)</f>
        <v>0</v>
      </c>
      <c r="BJ257" s="62" t="s">
        <v>22</v>
      </c>
      <c r="BK257" s="142">
        <f>ROUND(L257*K257,2)</f>
        <v>0</v>
      </c>
      <c r="BL257" s="62" t="s">
        <v>139</v>
      </c>
      <c r="BM257" s="62" t="s">
        <v>371</v>
      </c>
    </row>
    <row r="258" s="6" customFormat="1" ht="22.5" customHeight="1" spans="2:51">
      <c r="B258" s="90"/>
      <c r="C258" s="91"/>
      <c r="D258" s="91"/>
      <c r="E258" s="92" t="s">
        <v>5</v>
      </c>
      <c r="F258" s="93" t="s">
        <v>372</v>
      </c>
      <c r="G258" s="94"/>
      <c r="H258" s="94"/>
      <c r="I258" s="94"/>
      <c r="J258" s="91"/>
      <c r="K258" s="110">
        <v>0.839</v>
      </c>
      <c r="L258" s="91"/>
      <c r="M258" s="91"/>
      <c r="N258" s="91"/>
      <c r="O258" s="91"/>
      <c r="P258" s="91"/>
      <c r="Q258" s="91"/>
      <c r="R258" s="130"/>
      <c r="T258" s="131"/>
      <c r="U258" s="91"/>
      <c r="V258" s="91"/>
      <c r="W258" s="91"/>
      <c r="X258" s="91"/>
      <c r="Y258" s="91"/>
      <c r="Z258" s="91"/>
      <c r="AA258" s="136"/>
      <c r="AT258" s="139" t="s">
        <v>150</v>
      </c>
      <c r="AU258" s="139" t="s">
        <v>94</v>
      </c>
      <c r="AV258" s="6" t="s">
        <v>94</v>
      </c>
      <c r="AW258" s="6" t="s">
        <v>35</v>
      </c>
      <c r="AX258" s="6" t="s">
        <v>78</v>
      </c>
      <c r="AY258" s="139" t="s">
        <v>134</v>
      </c>
    </row>
    <row r="259" s="7" customFormat="1" ht="22.5" customHeight="1" spans="2:51">
      <c r="B259" s="143"/>
      <c r="C259" s="144"/>
      <c r="D259" s="144"/>
      <c r="E259" s="145" t="s">
        <v>5</v>
      </c>
      <c r="F259" s="146" t="s">
        <v>151</v>
      </c>
      <c r="G259" s="144"/>
      <c r="H259" s="144"/>
      <c r="I259" s="144"/>
      <c r="J259" s="144"/>
      <c r="K259" s="151">
        <v>0.839</v>
      </c>
      <c r="L259" s="144"/>
      <c r="M259" s="144"/>
      <c r="N259" s="144"/>
      <c r="O259" s="144"/>
      <c r="P259" s="144"/>
      <c r="Q259" s="144"/>
      <c r="R259" s="157"/>
      <c r="T259" s="158"/>
      <c r="U259" s="144"/>
      <c r="V259" s="144"/>
      <c r="W259" s="144"/>
      <c r="X259" s="144"/>
      <c r="Y259" s="144"/>
      <c r="Z259" s="144"/>
      <c r="AA259" s="159"/>
      <c r="AT259" s="160" t="s">
        <v>150</v>
      </c>
      <c r="AU259" s="160" t="s">
        <v>94</v>
      </c>
      <c r="AV259" s="7" t="s">
        <v>139</v>
      </c>
      <c r="AW259" s="7" t="s">
        <v>35</v>
      </c>
      <c r="AX259" s="7" t="s">
        <v>22</v>
      </c>
      <c r="AY259" s="160" t="s">
        <v>134</v>
      </c>
    </row>
    <row r="260" s="1" customFormat="1" ht="22.5" customHeight="1" spans="2:65">
      <c r="B260" s="86"/>
      <c r="C260" s="87" t="s">
        <v>373</v>
      </c>
      <c r="D260" s="87" t="s">
        <v>135</v>
      </c>
      <c r="E260" s="88" t="s">
        <v>374</v>
      </c>
      <c r="F260" s="89" t="s">
        <v>375</v>
      </c>
      <c r="G260" s="89"/>
      <c r="H260" s="89"/>
      <c r="I260" s="89"/>
      <c r="J260" s="107" t="s">
        <v>143</v>
      </c>
      <c r="K260" s="108">
        <v>12</v>
      </c>
      <c r="L260" s="109"/>
      <c r="M260" s="109"/>
      <c r="N260" s="109">
        <f>ROUND(L260*K260,2)</f>
        <v>0</v>
      </c>
      <c r="O260" s="109"/>
      <c r="P260" s="109"/>
      <c r="Q260" s="109"/>
      <c r="R260" s="126"/>
      <c r="T260" s="127" t="s">
        <v>5</v>
      </c>
      <c r="U260" s="128" t="s">
        <v>43</v>
      </c>
      <c r="V260" s="129">
        <v>0</v>
      </c>
      <c r="W260" s="129">
        <f>V260*K260</f>
        <v>0</v>
      </c>
      <c r="X260" s="129">
        <v>0</v>
      </c>
      <c r="Y260" s="129">
        <f>X260*K260</f>
        <v>0</v>
      </c>
      <c r="Z260" s="129">
        <v>0</v>
      </c>
      <c r="AA260" s="135">
        <f>Z260*K260</f>
        <v>0</v>
      </c>
      <c r="AR260" s="62" t="s">
        <v>139</v>
      </c>
      <c r="AT260" s="62" t="s">
        <v>135</v>
      </c>
      <c r="AU260" s="62" t="s">
        <v>94</v>
      </c>
      <c r="AY260" s="62" t="s">
        <v>134</v>
      </c>
      <c r="BE260" s="142">
        <f>IF(U260="základní",N260,0)</f>
        <v>0</v>
      </c>
      <c r="BF260" s="142">
        <f>IF(U260="snížená",N260,0)</f>
        <v>0</v>
      </c>
      <c r="BG260" s="142">
        <f>IF(U260="zákl. přenesená",N260,0)</f>
        <v>0</v>
      </c>
      <c r="BH260" s="142">
        <f>IF(U260="sníž. přenesená",N260,0)</f>
        <v>0</v>
      </c>
      <c r="BI260" s="142">
        <f>IF(U260="nulová",N260,0)</f>
        <v>0</v>
      </c>
      <c r="BJ260" s="62" t="s">
        <v>22</v>
      </c>
      <c r="BK260" s="142">
        <f>ROUND(L260*K260,2)</f>
        <v>0</v>
      </c>
      <c r="BL260" s="62" t="s">
        <v>139</v>
      </c>
      <c r="BM260" s="62" t="s">
        <v>376</v>
      </c>
    </row>
    <row r="261" s="6" customFormat="1" ht="22.5" customHeight="1" spans="2:51">
      <c r="B261" s="90"/>
      <c r="C261" s="91"/>
      <c r="D261" s="91"/>
      <c r="E261" s="92" t="s">
        <v>5</v>
      </c>
      <c r="F261" s="93" t="s">
        <v>189</v>
      </c>
      <c r="G261" s="94"/>
      <c r="H261" s="94"/>
      <c r="I261" s="94"/>
      <c r="J261" s="91"/>
      <c r="K261" s="110">
        <v>12</v>
      </c>
      <c r="L261" s="91"/>
      <c r="M261" s="91"/>
      <c r="N261" s="91"/>
      <c r="O261" s="91"/>
      <c r="P261" s="91"/>
      <c r="Q261" s="91"/>
      <c r="R261" s="130"/>
      <c r="T261" s="131"/>
      <c r="U261" s="91"/>
      <c r="V261" s="91"/>
      <c r="W261" s="91"/>
      <c r="X261" s="91"/>
      <c r="Y261" s="91"/>
      <c r="Z261" s="91"/>
      <c r="AA261" s="136"/>
      <c r="AT261" s="139" t="s">
        <v>150</v>
      </c>
      <c r="AU261" s="139" t="s">
        <v>94</v>
      </c>
      <c r="AV261" s="6" t="s">
        <v>94</v>
      </c>
      <c r="AW261" s="6" t="s">
        <v>35</v>
      </c>
      <c r="AX261" s="6" t="s">
        <v>78</v>
      </c>
      <c r="AY261" s="139" t="s">
        <v>134</v>
      </c>
    </row>
    <row r="262" s="7" customFormat="1" ht="22.5" customHeight="1" spans="2:51">
      <c r="B262" s="143"/>
      <c r="C262" s="144"/>
      <c r="D262" s="144"/>
      <c r="E262" s="145" t="s">
        <v>5</v>
      </c>
      <c r="F262" s="146" t="s">
        <v>151</v>
      </c>
      <c r="G262" s="144"/>
      <c r="H262" s="144"/>
      <c r="I262" s="144"/>
      <c r="J262" s="144"/>
      <c r="K262" s="151">
        <v>12</v>
      </c>
      <c r="L262" s="144"/>
      <c r="M262" s="144"/>
      <c r="N262" s="144"/>
      <c r="O262" s="144"/>
      <c r="P262" s="144"/>
      <c r="Q262" s="144"/>
      <c r="R262" s="157"/>
      <c r="T262" s="158"/>
      <c r="U262" s="144"/>
      <c r="V262" s="144"/>
      <c r="W262" s="144"/>
      <c r="X262" s="144"/>
      <c r="Y262" s="144"/>
      <c r="Z262" s="144"/>
      <c r="AA262" s="159"/>
      <c r="AT262" s="160" t="s">
        <v>150</v>
      </c>
      <c r="AU262" s="160" t="s">
        <v>94</v>
      </c>
      <c r="AV262" s="7" t="s">
        <v>139</v>
      </c>
      <c r="AW262" s="7" t="s">
        <v>35</v>
      </c>
      <c r="AX262" s="7" t="s">
        <v>22</v>
      </c>
      <c r="AY262" s="160" t="s">
        <v>134</v>
      </c>
    </row>
    <row r="263" s="1" customFormat="1" ht="31.5" customHeight="1" spans="2:65">
      <c r="B263" s="86"/>
      <c r="C263" s="148" t="s">
        <v>377</v>
      </c>
      <c r="D263" s="148" t="s">
        <v>218</v>
      </c>
      <c r="E263" s="149" t="s">
        <v>378</v>
      </c>
      <c r="F263" s="150" t="s">
        <v>379</v>
      </c>
      <c r="G263" s="150"/>
      <c r="H263" s="150"/>
      <c r="I263" s="150"/>
      <c r="J263" s="152" t="s">
        <v>143</v>
      </c>
      <c r="K263" s="153">
        <v>12</v>
      </c>
      <c r="L263" s="154"/>
      <c r="M263" s="154"/>
      <c r="N263" s="154">
        <f>ROUND(L263*K263,2)</f>
        <v>0</v>
      </c>
      <c r="O263" s="109"/>
      <c r="P263" s="109"/>
      <c r="Q263" s="109"/>
      <c r="R263" s="126"/>
      <c r="T263" s="127" t="s">
        <v>5</v>
      </c>
      <c r="U263" s="128" t="s">
        <v>43</v>
      </c>
      <c r="V263" s="129">
        <v>0</v>
      </c>
      <c r="W263" s="129">
        <f>V263*K263</f>
        <v>0</v>
      </c>
      <c r="X263" s="129">
        <v>0</v>
      </c>
      <c r="Y263" s="129">
        <f>X263*K263</f>
        <v>0</v>
      </c>
      <c r="Z263" s="129">
        <v>0</v>
      </c>
      <c r="AA263" s="135">
        <f>Z263*K263</f>
        <v>0</v>
      </c>
      <c r="AR263" s="62" t="s">
        <v>170</v>
      </c>
      <c r="AT263" s="62" t="s">
        <v>218</v>
      </c>
      <c r="AU263" s="62" t="s">
        <v>94</v>
      </c>
      <c r="AY263" s="62" t="s">
        <v>134</v>
      </c>
      <c r="BE263" s="142">
        <f>IF(U263="základní",N263,0)</f>
        <v>0</v>
      </c>
      <c r="BF263" s="142">
        <f>IF(U263="snížená",N263,0)</f>
        <v>0</v>
      </c>
      <c r="BG263" s="142">
        <f>IF(U263="zákl. přenesená",N263,0)</f>
        <v>0</v>
      </c>
      <c r="BH263" s="142">
        <f>IF(U263="sníž. přenesená",N263,0)</f>
        <v>0</v>
      </c>
      <c r="BI263" s="142">
        <f>IF(U263="nulová",N263,0)</f>
        <v>0</v>
      </c>
      <c r="BJ263" s="62" t="s">
        <v>22</v>
      </c>
      <c r="BK263" s="142">
        <f>ROUND(L263*K263,2)</f>
        <v>0</v>
      </c>
      <c r="BL263" s="62" t="s">
        <v>139</v>
      </c>
      <c r="BM263" s="62" t="s">
        <v>380</v>
      </c>
    </row>
    <row r="264" s="6" customFormat="1" ht="22.5" customHeight="1" spans="2:51">
      <c r="B264" s="90"/>
      <c r="C264" s="91"/>
      <c r="D264" s="91"/>
      <c r="E264" s="92" t="s">
        <v>5</v>
      </c>
      <c r="F264" s="93" t="s">
        <v>189</v>
      </c>
      <c r="G264" s="94"/>
      <c r="H264" s="94"/>
      <c r="I264" s="94"/>
      <c r="J264" s="91"/>
      <c r="K264" s="110">
        <v>12</v>
      </c>
      <c r="L264" s="91"/>
      <c r="M264" s="91"/>
      <c r="N264" s="91"/>
      <c r="O264" s="91"/>
      <c r="P264" s="91"/>
      <c r="Q264" s="91"/>
      <c r="R264" s="130"/>
      <c r="T264" s="131"/>
      <c r="U264" s="91"/>
      <c r="V264" s="91"/>
      <c r="W264" s="91"/>
      <c r="X264" s="91"/>
      <c r="Y264" s="91"/>
      <c r="Z264" s="91"/>
      <c r="AA264" s="136"/>
      <c r="AT264" s="139" t="s">
        <v>150</v>
      </c>
      <c r="AU264" s="139" t="s">
        <v>94</v>
      </c>
      <c r="AV264" s="6" t="s">
        <v>94</v>
      </c>
      <c r="AW264" s="6" t="s">
        <v>35</v>
      </c>
      <c r="AX264" s="6" t="s">
        <v>78</v>
      </c>
      <c r="AY264" s="139" t="s">
        <v>134</v>
      </c>
    </row>
    <row r="265" s="7" customFormat="1" ht="22.5" customHeight="1" spans="2:51">
      <c r="B265" s="143"/>
      <c r="C265" s="144"/>
      <c r="D265" s="144"/>
      <c r="E265" s="145" t="s">
        <v>5</v>
      </c>
      <c r="F265" s="146" t="s">
        <v>151</v>
      </c>
      <c r="G265" s="144"/>
      <c r="H265" s="144"/>
      <c r="I265" s="144"/>
      <c r="J265" s="144"/>
      <c r="K265" s="151">
        <v>12</v>
      </c>
      <c r="L265" s="144"/>
      <c r="M265" s="144"/>
      <c r="N265" s="144"/>
      <c r="O265" s="144"/>
      <c r="P265" s="144"/>
      <c r="Q265" s="144"/>
      <c r="R265" s="157"/>
      <c r="T265" s="158"/>
      <c r="U265" s="144"/>
      <c r="V265" s="144"/>
      <c r="W265" s="144"/>
      <c r="X265" s="144"/>
      <c r="Y265" s="144"/>
      <c r="Z265" s="144"/>
      <c r="AA265" s="159"/>
      <c r="AT265" s="160" t="s">
        <v>150</v>
      </c>
      <c r="AU265" s="160" t="s">
        <v>94</v>
      </c>
      <c r="AV265" s="7" t="s">
        <v>139</v>
      </c>
      <c r="AW265" s="7" t="s">
        <v>35</v>
      </c>
      <c r="AX265" s="7" t="s">
        <v>22</v>
      </c>
      <c r="AY265" s="160" t="s">
        <v>134</v>
      </c>
    </row>
    <row r="266" s="1" customFormat="1" ht="31.5" customHeight="1" spans="2:65">
      <c r="B266" s="86"/>
      <c r="C266" s="87" t="s">
        <v>381</v>
      </c>
      <c r="D266" s="87" t="s">
        <v>135</v>
      </c>
      <c r="E266" s="88" t="s">
        <v>382</v>
      </c>
      <c r="F266" s="89" t="s">
        <v>383</v>
      </c>
      <c r="G266" s="89"/>
      <c r="H266" s="89"/>
      <c r="I266" s="89"/>
      <c r="J266" s="107" t="s">
        <v>173</v>
      </c>
      <c r="K266" s="108">
        <v>5.762</v>
      </c>
      <c r="L266" s="109"/>
      <c r="M266" s="109"/>
      <c r="N266" s="109">
        <f>ROUND(L266*K266,2)</f>
        <v>0</v>
      </c>
      <c r="O266" s="109"/>
      <c r="P266" s="109"/>
      <c r="Q266" s="109"/>
      <c r="R266" s="126"/>
      <c r="T266" s="127" t="s">
        <v>5</v>
      </c>
      <c r="U266" s="128" t="s">
        <v>43</v>
      </c>
      <c r="V266" s="129">
        <v>0</v>
      </c>
      <c r="W266" s="129">
        <f>V266*K266</f>
        <v>0</v>
      </c>
      <c r="X266" s="129">
        <v>0</v>
      </c>
      <c r="Y266" s="129">
        <f>X266*K266</f>
        <v>0</v>
      </c>
      <c r="Z266" s="129">
        <v>0</v>
      </c>
      <c r="AA266" s="135">
        <f>Z266*K266</f>
        <v>0</v>
      </c>
      <c r="AR266" s="62" t="s">
        <v>139</v>
      </c>
      <c r="AT266" s="62" t="s">
        <v>135</v>
      </c>
      <c r="AU266" s="62" t="s">
        <v>94</v>
      </c>
      <c r="AY266" s="62" t="s">
        <v>134</v>
      </c>
      <c r="BE266" s="142">
        <f>IF(U266="základní",N266,0)</f>
        <v>0</v>
      </c>
      <c r="BF266" s="142">
        <f>IF(U266="snížená",N266,0)</f>
        <v>0</v>
      </c>
      <c r="BG266" s="142">
        <f>IF(U266="zákl. přenesená",N266,0)</f>
        <v>0</v>
      </c>
      <c r="BH266" s="142">
        <f>IF(U266="sníž. přenesená",N266,0)</f>
        <v>0</v>
      </c>
      <c r="BI266" s="142">
        <f>IF(U266="nulová",N266,0)</f>
        <v>0</v>
      </c>
      <c r="BJ266" s="62" t="s">
        <v>22</v>
      </c>
      <c r="BK266" s="142">
        <f>ROUND(L266*K266,2)</f>
        <v>0</v>
      </c>
      <c r="BL266" s="62" t="s">
        <v>139</v>
      </c>
      <c r="BM266" s="62" t="s">
        <v>384</v>
      </c>
    </row>
    <row r="267" s="6" customFormat="1" ht="22.5" customHeight="1" spans="2:51">
      <c r="B267" s="90"/>
      <c r="C267" s="91"/>
      <c r="D267" s="91"/>
      <c r="E267" s="92" t="s">
        <v>5</v>
      </c>
      <c r="F267" s="93" t="s">
        <v>385</v>
      </c>
      <c r="G267" s="94"/>
      <c r="H267" s="94"/>
      <c r="I267" s="94"/>
      <c r="J267" s="91"/>
      <c r="K267" s="110">
        <v>5.762</v>
      </c>
      <c r="L267" s="91"/>
      <c r="M267" s="91"/>
      <c r="N267" s="91"/>
      <c r="O267" s="91"/>
      <c r="P267" s="91"/>
      <c r="Q267" s="91"/>
      <c r="R267" s="130"/>
      <c r="T267" s="131"/>
      <c r="U267" s="91"/>
      <c r="V267" s="91"/>
      <c r="W267" s="91"/>
      <c r="X267" s="91"/>
      <c r="Y267" s="91"/>
      <c r="Z267" s="91"/>
      <c r="AA267" s="136"/>
      <c r="AT267" s="139" t="s">
        <v>150</v>
      </c>
      <c r="AU267" s="139" t="s">
        <v>94</v>
      </c>
      <c r="AV267" s="6" t="s">
        <v>94</v>
      </c>
      <c r="AW267" s="6" t="s">
        <v>35</v>
      </c>
      <c r="AX267" s="6" t="s">
        <v>78</v>
      </c>
      <c r="AY267" s="139" t="s">
        <v>134</v>
      </c>
    </row>
    <row r="268" s="7" customFormat="1" ht="22.5" customHeight="1" spans="2:51">
      <c r="B268" s="143"/>
      <c r="C268" s="144"/>
      <c r="D268" s="144"/>
      <c r="E268" s="145" t="s">
        <v>5</v>
      </c>
      <c r="F268" s="146" t="s">
        <v>151</v>
      </c>
      <c r="G268" s="144"/>
      <c r="H268" s="144"/>
      <c r="I268" s="144"/>
      <c r="J268" s="144"/>
      <c r="K268" s="151">
        <v>5.762</v>
      </c>
      <c r="L268" s="144"/>
      <c r="M268" s="144"/>
      <c r="N268" s="144"/>
      <c r="O268" s="144"/>
      <c r="P268" s="144"/>
      <c r="Q268" s="144"/>
      <c r="R268" s="157"/>
      <c r="T268" s="158"/>
      <c r="U268" s="144"/>
      <c r="V268" s="144"/>
      <c r="W268" s="144"/>
      <c r="X268" s="144"/>
      <c r="Y268" s="144"/>
      <c r="Z268" s="144"/>
      <c r="AA268" s="159"/>
      <c r="AT268" s="160" t="s">
        <v>150</v>
      </c>
      <c r="AU268" s="160" t="s">
        <v>94</v>
      </c>
      <c r="AV268" s="7" t="s">
        <v>139</v>
      </c>
      <c r="AW268" s="7" t="s">
        <v>35</v>
      </c>
      <c r="AX268" s="7" t="s">
        <v>22</v>
      </c>
      <c r="AY268" s="160" t="s">
        <v>134</v>
      </c>
    </row>
    <row r="269" s="5" customFormat="1" ht="29.85" customHeight="1" spans="2:63">
      <c r="B269" s="82"/>
      <c r="C269" s="83"/>
      <c r="D269" s="85" t="s">
        <v>111</v>
      </c>
      <c r="E269" s="85"/>
      <c r="F269" s="85"/>
      <c r="G269" s="85"/>
      <c r="H269" s="85"/>
      <c r="I269" s="85"/>
      <c r="J269" s="85"/>
      <c r="K269" s="85"/>
      <c r="L269" s="85"/>
      <c r="M269" s="85"/>
      <c r="N269" s="105">
        <f>BK269</f>
        <v>0</v>
      </c>
      <c r="O269" s="106"/>
      <c r="P269" s="106"/>
      <c r="Q269" s="106"/>
      <c r="R269" s="123"/>
      <c r="T269" s="124"/>
      <c r="U269" s="83"/>
      <c r="V269" s="83"/>
      <c r="W269" s="125">
        <f t="shared" ref="W269:AA269" si="70">SUM(W270:W281)</f>
        <v>0</v>
      </c>
      <c r="X269" s="83"/>
      <c r="Y269" s="125">
        <f t="shared" si="70"/>
        <v>0</v>
      </c>
      <c r="Z269" s="83"/>
      <c r="AA269" s="134">
        <f t="shared" si="70"/>
        <v>0</v>
      </c>
      <c r="AR269" s="137" t="s">
        <v>22</v>
      </c>
      <c r="AT269" s="138" t="s">
        <v>77</v>
      </c>
      <c r="AU269" s="138" t="s">
        <v>22</v>
      </c>
      <c r="AY269" s="137" t="s">
        <v>134</v>
      </c>
      <c r="BK269" s="141">
        <f>SUM(BK270:BK281)</f>
        <v>0</v>
      </c>
    </row>
    <row r="270" s="1" customFormat="1" ht="31.5" customHeight="1" spans="2:65">
      <c r="B270" s="86"/>
      <c r="C270" s="87" t="s">
        <v>386</v>
      </c>
      <c r="D270" s="87" t="s">
        <v>135</v>
      </c>
      <c r="E270" s="88" t="s">
        <v>387</v>
      </c>
      <c r="F270" s="89" t="s">
        <v>388</v>
      </c>
      <c r="G270" s="89"/>
      <c r="H270" s="89"/>
      <c r="I270" s="89"/>
      <c r="J270" s="107" t="s">
        <v>138</v>
      </c>
      <c r="K270" s="108">
        <v>48</v>
      </c>
      <c r="L270" s="109"/>
      <c r="M270" s="109"/>
      <c r="N270" s="109">
        <f>ROUND(L270*K270,2)</f>
        <v>0</v>
      </c>
      <c r="O270" s="109"/>
      <c r="P270" s="109"/>
      <c r="Q270" s="109"/>
      <c r="R270" s="126"/>
      <c r="T270" s="127" t="s">
        <v>5</v>
      </c>
      <c r="U270" s="128" t="s">
        <v>43</v>
      </c>
      <c r="V270" s="129">
        <v>0</v>
      </c>
      <c r="W270" s="129">
        <f>V270*K270</f>
        <v>0</v>
      </c>
      <c r="X270" s="129">
        <v>0</v>
      </c>
      <c r="Y270" s="129">
        <f>X270*K270</f>
        <v>0</v>
      </c>
      <c r="Z270" s="129">
        <v>0</v>
      </c>
      <c r="AA270" s="135">
        <f>Z270*K270</f>
        <v>0</v>
      </c>
      <c r="AR270" s="62" t="s">
        <v>139</v>
      </c>
      <c r="AT270" s="62" t="s">
        <v>135</v>
      </c>
      <c r="AU270" s="62" t="s">
        <v>94</v>
      </c>
      <c r="AY270" s="62" t="s">
        <v>134</v>
      </c>
      <c r="BE270" s="142">
        <f>IF(U270="základní",N270,0)</f>
        <v>0</v>
      </c>
      <c r="BF270" s="142">
        <f>IF(U270="snížená",N270,0)</f>
        <v>0</v>
      </c>
      <c r="BG270" s="142">
        <f>IF(U270="zákl. přenesená",N270,0)</f>
        <v>0</v>
      </c>
      <c r="BH270" s="142">
        <f>IF(U270="sníž. přenesená",N270,0)</f>
        <v>0</v>
      </c>
      <c r="BI270" s="142">
        <f>IF(U270="nulová",N270,0)</f>
        <v>0</v>
      </c>
      <c r="BJ270" s="62" t="s">
        <v>22</v>
      </c>
      <c r="BK270" s="142">
        <f>ROUND(L270*K270,2)</f>
        <v>0</v>
      </c>
      <c r="BL270" s="62" t="s">
        <v>139</v>
      </c>
      <c r="BM270" s="62" t="s">
        <v>389</v>
      </c>
    </row>
    <row r="271" s="6" customFormat="1" ht="22.5" customHeight="1" spans="2:51">
      <c r="B271" s="90"/>
      <c r="C271" s="91"/>
      <c r="D271" s="91"/>
      <c r="E271" s="92" t="s">
        <v>5</v>
      </c>
      <c r="F271" s="93" t="s">
        <v>149</v>
      </c>
      <c r="G271" s="94"/>
      <c r="H271" s="94"/>
      <c r="I271" s="94"/>
      <c r="J271" s="91"/>
      <c r="K271" s="110">
        <v>48</v>
      </c>
      <c r="L271" s="91"/>
      <c r="M271" s="91"/>
      <c r="N271" s="91"/>
      <c r="O271" s="91"/>
      <c r="P271" s="91"/>
      <c r="Q271" s="91"/>
      <c r="R271" s="130"/>
      <c r="T271" s="131"/>
      <c r="U271" s="91"/>
      <c r="V271" s="91"/>
      <c r="W271" s="91"/>
      <c r="X271" s="91"/>
      <c r="Y271" s="91"/>
      <c r="Z271" s="91"/>
      <c r="AA271" s="136"/>
      <c r="AT271" s="139" t="s">
        <v>150</v>
      </c>
      <c r="AU271" s="139" t="s">
        <v>94</v>
      </c>
      <c r="AV271" s="6" t="s">
        <v>94</v>
      </c>
      <c r="AW271" s="6" t="s">
        <v>35</v>
      </c>
      <c r="AX271" s="6" t="s">
        <v>78</v>
      </c>
      <c r="AY271" s="139" t="s">
        <v>134</v>
      </c>
    </row>
    <row r="272" s="7" customFormat="1" ht="22.5" customHeight="1" spans="2:51">
      <c r="B272" s="143"/>
      <c r="C272" s="144"/>
      <c r="D272" s="144"/>
      <c r="E272" s="145" t="s">
        <v>5</v>
      </c>
      <c r="F272" s="146" t="s">
        <v>151</v>
      </c>
      <c r="G272" s="144"/>
      <c r="H272" s="144"/>
      <c r="I272" s="144"/>
      <c r="J272" s="144"/>
      <c r="K272" s="151">
        <v>48</v>
      </c>
      <c r="L272" s="144"/>
      <c r="M272" s="144"/>
      <c r="N272" s="144"/>
      <c r="O272" s="144"/>
      <c r="P272" s="144"/>
      <c r="Q272" s="144"/>
      <c r="R272" s="157"/>
      <c r="T272" s="158"/>
      <c r="U272" s="144"/>
      <c r="V272" s="144"/>
      <c r="W272" s="144"/>
      <c r="X272" s="144"/>
      <c r="Y272" s="144"/>
      <c r="Z272" s="144"/>
      <c r="AA272" s="159"/>
      <c r="AT272" s="160" t="s">
        <v>150</v>
      </c>
      <c r="AU272" s="160" t="s">
        <v>94</v>
      </c>
      <c r="AV272" s="7" t="s">
        <v>139</v>
      </c>
      <c r="AW272" s="7" t="s">
        <v>35</v>
      </c>
      <c r="AX272" s="7" t="s">
        <v>22</v>
      </c>
      <c r="AY272" s="160" t="s">
        <v>134</v>
      </c>
    </row>
    <row r="273" s="1" customFormat="1" ht="31.5" customHeight="1" spans="2:65">
      <c r="B273" s="86"/>
      <c r="C273" s="87" t="s">
        <v>390</v>
      </c>
      <c r="D273" s="87" t="s">
        <v>135</v>
      </c>
      <c r="E273" s="88" t="s">
        <v>391</v>
      </c>
      <c r="F273" s="89" t="s">
        <v>392</v>
      </c>
      <c r="G273" s="89"/>
      <c r="H273" s="89"/>
      <c r="I273" s="89"/>
      <c r="J273" s="107" t="s">
        <v>138</v>
      </c>
      <c r="K273" s="108">
        <v>48</v>
      </c>
      <c r="L273" s="109"/>
      <c r="M273" s="109"/>
      <c r="N273" s="109">
        <f>ROUND(L273*K273,2)</f>
        <v>0</v>
      </c>
      <c r="O273" s="109"/>
      <c r="P273" s="109"/>
      <c r="Q273" s="109"/>
      <c r="R273" s="126"/>
      <c r="T273" s="127" t="s">
        <v>5</v>
      </c>
      <c r="U273" s="128" t="s">
        <v>43</v>
      </c>
      <c r="V273" s="129">
        <v>0</v>
      </c>
      <c r="W273" s="129">
        <f>V273*K273</f>
        <v>0</v>
      </c>
      <c r="X273" s="129">
        <v>0</v>
      </c>
      <c r="Y273" s="129">
        <f>X273*K273</f>
        <v>0</v>
      </c>
      <c r="Z273" s="129">
        <v>0</v>
      </c>
      <c r="AA273" s="135">
        <f>Z273*K273</f>
        <v>0</v>
      </c>
      <c r="AR273" s="62" t="s">
        <v>139</v>
      </c>
      <c r="AT273" s="62" t="s">
        <v>135</v>
      </c>
      <c r="AU273" s="62" t="s">
        <v>94</v>
      </c>
      <c r="AY273" s="62" t="s">
        <v>134</v>
      </c>
      <c r="BE273" s="142">
        <f>IF(U273="základní",N273,0)</f>
        <v>0</v>
      </c>
      <c r="BF273" s="142">
        <f>IF(U273="snížená",N273,0)</f>
        <v>0</v>
      </c>
      <c r="BG273" s="142">
        <f>IF(U273="zákl. přenesená",N273,0)</f>
        <v>0</v>
      </c>
      <c r="BH273" s="142">
        <f>IF(U273="sníž. přenesená",N273,0)</f>
        <v>0</v>
      </c>
      <c r="BI273" s="142">
        <f>IF(U273="nulová",N273,0)</f>
        <v>0</v>
      </c>
      <c r="BJ273" s="62" t="s">
        <v>22</v>
      </c>
      <c r="BK273" s="142">
        <f>ROUND(L273*K273,2)</f>
        <v>0</v>
      </c>
      <c r="BL273" s="62" t="s">
        <v>139</v>
      </c>
      <c r="BM273" s="62" t="s">
        <v>393</v>
      </c>
    </row>
    <row r="274" s="6" customFormat="1" ht="22.5" customHeight="1" spans="2:51">
      <c r="B274" s="90"/>
      <c r="C274" s="91"/>
      <c r="D274" s="91"/>
      <c r="E274" s="92" t="s">
        <v>5</v>
      </c>
      <c r="F274" s="93" t="s">
        <v>149</v>
      </c>
      <c r="G274" s="94"/>
      <c r="H274" s="94"/>
      <c r="I274" s="94"/>
      <c r="J274" s="91"/>
      <c r="K274" s="110">
        <v>48</v>
      </c>
      <c r="L274" s="91"/>
      <c r="M274" s="91"/>
      <c r="N274" s="91"/>
      <c r="O274" s="91"/>
      <c r="P274" s="91"/>
      <c r="Q274" s="91"/>
      <c r="R274" s="130"/>
      <c r="T274" s="131"/>
      <c r="U274" s="91"/>
      <c r="V274" s="91"/>
      <c r="W274" s="91"/>
      <c r="X274" s="91"/>
      <c r="Y274" s="91"/>
      <c r="Z274" s="91"/>
      <c r="AA274" s="136"/>
      <c r="AT274" s="139" t="s">
        <v>150</v>
      </c>
      <c r="AU274" s="139" t="s">
        <v>94</v>
      </c>
      <c r="AV274" s="6" t="s">
        <v>94</v>
      </c>
      <c r="AW274" s="6" t="s">
        <v>35</v>
      </c>
      <c r="AX274" s="6" t="s">
        <v>78</v>
      </c>
      <c r="AY274" s="139" t="s">
        <v>134</v>
      </c>
    </row>
    <row r="275" s="7" customFormat="1" ht="22.5" customHeight="1" spans="2:51">
      <c r="B275" s="143"/>
      <c r="C275" s="144"/>
      <c r="D275" s="144"/>
      <c r="E275" s="145" t="s">
        <v>5</v>
      </c>
      <c r="F275" s="146" t="s">
        <v>151</v>
      </c>
      <c r="G275" s="144"/>
      <c r="H275" s="144"/>
      <c r="I275" s="144"/>
      <c r="J275" s="144"/>
      <c r="K275" s="151">
        <v>48</v>
      </c>
      <c r="L275" s="144"/>
      <c r="M275" s="144"/>
      <c r="N275" s="144"/>
      <c r="O275" s="144"/>
      <c r="P275" s="144"/>
      <c r="Q275" s="144"/>
      <c r="R275" s="157"/>
      <c r="T275" s="158"/>
      <c r="U275" s="144"/>
      <c r="V275" s="144"/>
      <c r="W275" s="144"/>
      <c r="X275" s="144"/>
      <c r="Y275" s="144"/>
      <c r="Z275" s="144"/>
      <c r="AA275" s="159"/>
      <c r="AT275" s="160" t="s">
        <v>150</v>
      </c>
      <c r="AU275" s="160" t="s">
        <v>94</v>
      </c>
      <c r="AV275" s="7" t="s">
        <v>139</v>
      </c>
      <c r="AW275" s="7" t="s">
        <v>35</v>
      </c>
      <c r="AX275" s="7" t="s">
        <v>22</v>
      </c>
      <c r="AY275" s="160" t="s">
        <v>134</v>
      </c>
    </row>
    <row r="276" s="1" customFormat="1" ht="31.5" customHeight="1" spans="2:65">
      <c r="B276" s="86"/>
      <c r="C276" s="87" t="s">
        <v>394</v>
      </c>
      <c r="D276" s="87" t="s">
        <v>135</v>
      </c>
      <c r="E276" s="88" t="s">
        <v>395</v>
      </c>
      <c r="F276" s="89" t="s">
        <v>396</v>
      </c>
      <c r="G276" s="89"/>
      <c r="H276" s="89"/>
      <c r="I276" s="89"/>
      <c r="J276" s="107" t="s">
        <v>138</v>
      </c>
      <c r="K276" s="108">
        <v>48</v>
      </c>
      <c r="L276" s="109"/>
      <c r="M276" s="109"/>
      <c r="N276" s="109">
        <f>ROUND(L276*K276,2)</f>
        <v>0</v>
      </c>
      <c r="O276" s="109"/>
      <c r="P276" s="109"/>
      <c r="Q276" s="109"/>
      <c r="R276" s="126"/>
      <c r="T276" s="127" t="s">
        <v>5</v>
      </c>
      <c r="U276" s="128" t="s">
        <v>43</v>
      </c>
      <c r="V276" s="129">
        <v>0</v>
      </c>
      <c r="W276" s="129">
        <f>V276*K276</f>
        <v>0</v>
      </c>
      <c r="X276" s="129">
        <v>0</v>
      </c>
      <c r="Y276" s="129">
        <f>X276*K276</f>
        <v>0</v>
      </c>
      <c r="Z276" s="129">
        <v>0</v>
      </c>
      <c r="AA276" s="135">
        <f>Z276*K276</f>
        <v>0</v>
      </c>
      <c r="AR276" s="62" t="s">
        <v>139</v>
      </c>
      <c r="AT276" s="62" t="s">
        <v>135</v>
      </c>
      <c r="AU276" s="62" t="s">
        <v>94</v>
      </c>
      <c r="AY276" s="62" t="s">
        <v>134</v>
      </c>
      <c r="BE276" s="142">
        <f>IF(U276="základní",N276,0)</f>
        <v>0</v>
      </c>
      <c r="BF276" s="142">
        <f>IF(U276="snížená",N276,0)</f>
        <v>0</v>
      </c>
      <c r="BG276" s="142">
        <f>IF(U276="zákl. přenesená",N276,0)</f>
        <v>0</v>
      </c>
      <c r="BH276" s="142">
        <f>IF(U276="sníž. přenesená",N276,0)</f>
        <v>0</v>
      </c>
      <c r="BI276" s="142">
        <f>IF(U276="nulová",N276,0)</f>
        <v>0</v>
      </c>
      <c r="BJ276" s="62" t="s">
        <v>22</v>
      </c>
      <c r="BK276" s="142">
        <f>ROUND(L276*K276,2)</f>
        <v>0</v>
      </c>
      <c r="BL276" s="62" t="s">
        <v>139</v>
      </c>
      <c r="BM276" s="62" t="s">
        <v>397</v>
      </c>
    </row>
    <row r="277" s="6" customFormat="1" ht="22.5" customHeight="1" spans="2:51">
      <c r="B277" s="90"/>
      <c r="C277" s="91"/>
      <c r="D277" s="91"/>
      <c r="E277" s="92" t="s">
        <v>5</v>
      </c>
      <c r="F277" s="93" t="s">
        <v>149</v>
      </c>
      <c r="G277" s="94"/>
      <c r="H277" s="94"/>
      <c r="I277" s="94"/>
      <c r="J277" s="91"/>
      <c r="K277" s="110">
        <v>48</v>
      </c>
      <c r="L277" s="91"/>
      <c r="M277" s="91"/>
      <c r="N277" s="91"/>
      <c r="O277" s="91"/>
      <c r="P277" s="91"/>
      <c r="Q277" s="91"/>
      <c r="R277" s="130"/>
      <c r="T277" s="131"/>
      <c r="U277" s="91"/>
      <c r="V277" s="91"/>
      <c r="W277" s="91"/>
      <c r="X277" s="91"/>
      <c r="Y277" s="91"/>
      <c r="Z277" s="91"/>
      <c r="AA277" s="136"/>
      <c r="AT277" s="139" t="s">
        <v>150</v>
      </c>
      <c r="AU277" s="139" t="s">
        <v>94</v>
      </c>
      <c r="AV277" s="6" t="s">
        <v>94</v>
      </c>
      <c r="AW277" s="6" t="s">
        <v>35</v>
      </c>
      <c r="AX277" s="6" t="s">
        <v>78</v>
      </c>
      <c r="AY277" s="139" t="s">
        <v>134</v>
      </c>
    </row>
    <row r="278" s="7" customFormat="1" ht="22.5" customHeight="1" spans="2:51">
      <c r="B278" s="143"/>
      <c r="C278" s="144"/>
      <c r="D278" s="144"/>
      <c r="E278" s="145" t="s">
        <v>5</v>
      </c>
      <c r="F278" s="146" t="s">
        <v>151</v>
      </c>
      <c r="G278" s="144"/>
      <c r="H278" s="144"/>
      <c r="I278" s="144"/>
      <c r="J278" s="144"/>
      <c r="K278" s="151">
        <v>48</v>
      </c>
      <c r="L278" s="144"/>
      <c r="M278" s="144"/>
      <c r="N278" s="144"/>
      <c r="O278" s="144"/>
      <c r="P278" s="144"/>
      <c r="Q278" s="144"/>
      <c r="R278" s="157"/>
      <c r="T278" s="158"/>
      <c r="U278" s="144"/>
      <c r="V278" s="144"/>
      <c r="W278" s="144"/>
      <c r="X278" s="144"/>
      <c r="Y278" s="144"/>
      <c r="Z278" s="144"/>
      <c r="AA278" s="159"/>
      <c r="AT278" s="160" t="s">
        <v>150</v>
      </c>
      <c r="AU278" s="160" t="s">
        <v>94</v>
      </c>
      <c r="AV278" s="7" t="s">
        <v>139</v>
      </c>
      <c r="AW278" s="7" t="s">
        <v>35</v>
      </c>
      <c r="AX278" s="7" t="s">
        <v>22</v>
      </c>
      <c r="AY278" s="160" t="s">
        <v>134</v>
      </c>
    </row>
    <row r="279" s="1" customFormat="1" ht="31.5" customHeight="1" spans="2:65">
      <c r="B279" s="86"/>
      <c r="C279" s="87" t="s">
        <v>398</v>
      </c>
      <c r="D279" s="87" t="s">
        <v>135</v>
      </c>
      <c r="E279" s="88" t="s">
        <v>399</v>
      </c>
      <c r="F279" s="89" t="s">
        <v>400</v>
      </c>
      <c r="G279" s="89"/>
      <c r="H279" s="89"/>
      <c r="I279" s="89"/>
      <c r="J279" s="107" t="s">
        <v>138</v>
      </c>
      <c r="K279" s="108">
        <v>48</v>
      </c>
      <c r="L279" s="109"/>
      <c r="M279" s="109"/>
      <c r="N279" s="109">
        <f t="shared" ref="N279:N285" si="71">ROUND(L279*K279,2)</f>
        <v>0</v>
      </c>
      <c r="O279" s="109"/>
      <c r="P279" s="109"/>
      <c r="Q279" s="109"/>
      <c r="R279" s="126"/>
      <c r="T279" s="127" t="s">
        <v>5</v>
      </c>
      <c r="U279" s="128" t="s">
        <v>43</v>
      </c>
      <c r="V279" s="129">
        <v>0</v>
      </c>
      <c r="W279" s="129">
        <f t="shared" ref="W279:W285" si="72">V279*K279</f>
        <v>0</v>
      </c>
      <c r="X279" s="129">
        <v>0</v>
      </c>
      <c r="Y279" s="129">
        <f t="shared" ref="Y279:Y285" si="73">X279*K279</f>
        <v>0</v>
      </c>
      <c r="Z279" s="129">
        <v>0</v>
      </c>
      <c r="AA279" s="135">
        <f t="shared" ref="AA279:AA285" si="74">Z279*K279</f>
        <v>0</v>
      </c>
      <c r="AR279" s="62" t="s">
        <v>139</v>
      </c>
      <c r="AT279" s="62" t="s">
        <v>135</v>
      </c>
      <c r="AU279" s="62" t="s">
        <v>94</v>
      </c>
      <c r="AY279" s="62" t="s">
        <v>134</v>
      </c>
      <c r="BE279" s="142">
        <f t="shared" ref="BE279:BE285" si="75">IF(U279="základní",N279,0)</f>
        <v>0</v>
      </c>
      <c r="BF279" s="142">
        <f t="shared" ref="BF279:BF285" si="76">IF(U279="snížená",N279,0)</f>
        <v>0</v>
      </c>
      <c r="BG279" s="142">
        <f t="shared" ref="BG279:BG285" si="77">IF(U279="zákl. přenesená",N279,0)</f>
        <v>0</v>
      </c>
      <c r="BH279" s="142">
        <f t="shared" ref="BH279:BH285" si="78">IF(U279="sníž. přenesená",N279,0)</f>
        <v>0</v>
      </c>
      <c r="BI279" s="142">
        <f t="shared" ref="BI279:BI285" si="79">IF(U279="nulová",N279,0)</f>
        <v>0</v>
      </c>
      <c r="BJ279" s="62" t="s">
        <v>22</v>
      </c>
      <c r="BK279" s="142">
        <f t="shared" ref="BK279:BK285" si="80">ROUND(L279*K279,2)</f>
        <v>0</v>
      </c>
      <c r="BL279" s="62" t="s">
        <v>139</v>
      </c>
      <c r="BM279" s="62" t="s">
        <v>401</v>
      </c>
    </row>
    <row r="280" s="6" customFormat="1" ht="22.5" customHeight="1" spans="2:51">
      <c r="B280" s="90"/>
      <c r="C280" s="91"/>
      <c r="D280" s="91"/>
      <c r="E280" s="92" t="s">
        <v>5</v>
      </c>
      <c r="F280" s="93" t="s">
        <v>149</v>
      </c>
      <c r="G280" s="94"/>
      <c r="H280" s="94"/>
      <c r="I280" s="94"/>
      <c r="J280" s="91"/>
      <c r="K280" s="110">
        <v>48</v>
      </c>
      <c r="L280" s="91"/>
      <c r="M280" s="91"/>
      <c r="N280" s="91"/>
      <c r="O280" s="91"/>
      <c r="P280" s="91"/>
      <c r="Q280" s="91"/>
      <c r="R280" s="130"/>
      <c r="T280" s="131"/>
      <c r="U280" s="91"/>
      <c r="V280" s="91"/>
      <c r="W280" s="91"/>
      <c r="X280" s="91"/>
      <c r="Y280" s="91"/>
      <c r="Z280" s="91"/>
      <c r="AA280" s="136"/>
      <c r="AT280" s="139" t="s">
        <v>150</v>
      </c>
      <c r="AU280" s="139" t="s">
        <v>94</v>
      </c>
      <c r="AV280" s="6" t="s">
        <v>94</v>
      </c>
      <c r="AW280" s="6" t="s">
        <v>35</v>
      </c>
      <c r="AX280" s="6" t="s">
        <v>78</v>
      </c>
      <c r="AY280" s="139" t="s">
        <v>134</v>
      </c>
    </row>
    <row r="281" s="7" customFormat="1" ht="22.5" customHeight="1" spans="2:51">
      <c r="B281" s="143"/>
      <c r="C281" s="144"/>
      <c r="D281" s="144"/>
      <c r="E281" s="145" t="s">
        <v>5</v>
      </c>
      <c r="F281" s="146" t="s">
        <v>151</v>
      </c>
      <c r="G281" s="144"/>
      <c r="H281" s="144"/>
      <c r="I281" s="144"/>
      <c r="J281" s="144"/>
      <c r="K281" s="151">
        <v>48</v>
      </c>
      <c r="L281" s="144"/>
      <c r="M281" s="144"/>
      <c r="N281" s="144"/>
      <c r="O281" s="144"/>
      <c r="P281" s="144"/>
      <c r="Q281" s="144"/>
      <c r="R281" s="157"/>
      <c r="T281" s="158"/>
      <c r="U281" s="144"/>
      <c r="V281" s="144"/>
      <c r="W281" s="144"/>
      <c r="X281" s="144"/>
      <c r="Y281" s="144"/>
      <c r="Z281" s="144"/>
      <c r="AA281" s="159"/>
      <c r="AT281" s="160" t="s">
        <v>150</v>
      </c>
      <c r="AU281" s="160" t="s">
        <v>94</v>
      </c>
      <c r="AV281" s="7" t="s">
        <v>139</v>
      </c>
      <c r="AW281" s="7" t="s">
        <v>35</v>
      </c>
      <c r="AX281" s="7" t="s">
        <v>22</v>
      </c>
      <c r="AY281" s="160" t="s">
        <v>134</v>
      </c>
    </row>
    <row r="282" s="5" customFormat="1" ht="29.85" customHeight="1" spans="2:63">
      <c r="B282" s="82"/>
      <c r="C282" s="83"/>
      <c r="D282" s="85" t="s">
        <v>112</v>
      </c>
      <c r="E282" s="85"/>
      <c r="F282" s="85"/>
      <c r="G282" s="85"/>
      <c r="H282" s="85"/>
      <c r="I282" s="85"/>
      <c r="J282" s="85"/>
      <c r="K282" s="85"/>
      <c r="L282" s="85"/>
      <c r="M282" s="85"/>
      <c r="N282" s="105">
        <f>BK282</f>
        <v>0</v>
      </c>
      <c r="O282" s="106"/>
      <c r="P282" s="106"/>
      <c r="Q282" s="106"/>
      <c r="R282" s="123"/>
      <c r="T282" s="124"/>
      <c r="U282" s="83"/>
      <c r="V282" s="83"/>
      <c r="W282" s="125">
        <f t="shared" ref="W282:AA282" si="81">W283+SUM(W284:W303)</f>
        <v>0</v>
      </c>
      <c r="X282" s="83"/>
      <c r="Y282" s="125">
        <f t="shared" si="81"/>
        <v>0</v>
      </c>
      <c r="Z282" s="83"/>
      <c r="AA282" s="134">
        <f t="shared" si="81"/>
        <v>0</v>
      </c>
      <c r="AR282" s="137" t="s">
        <v>22</v>
      </c>
      <c r="AT282" s="138" t="s">
        <v>77</v>
      </c>
      <c r="AU282" s="138" t="s">
        <v>22</v>
      </c>
      <c r="AY282" s="137" t="s">
        <v>134</v>
      </c>
      <c r="BK282" s="141">
        <f>BK283+SUM(BK284:BK303)</f>
        <v>0</v>
      </c>
    </row>
    <row r="283" s="1" customFormat="1" ht="31.5" customHeight="1" spans="2:65">
      <c r="B283" s="86"/>
      <c r="C283" s="87" t="s">
        <v>402</v>
      </c>
      <c r="D283" s="87" t="s">
        <v>135</v>
      </c>
      <c r="E283" s="88" t="s">
        <v>403</v>
      </c>
      <c r="F283" s="89" t="s">
        <v>404</v>
      </c>
      <c r="G283" s="89"/>
      <c r="H283" s="89"/>
      <c r="I283" s="89"/>
      <c r="J283" s="107" t="s">
        <v>158</v>
      </c>
      <c r="K283" s="108">
        <v>11</v>
      </c>
      <c r="L283" s="109"/>
      <c r="M283" s="109"/>
      <c r="N283" s="109">
        <f t="shared" si="71"/>
        <v>0</v>
      </c>
      <c r="O283" s="109"/>
      <c r="P283" s="109"/>
      <c r="Q283" s="109"/>
      <c r="R283" s="126"/>
      <c r="T283" s="127" t="s">
        <v>5</v>
      </c>
      <c r="U283" s="128" t="s">
        <v>43</v>
      </c>
      <c r="V283" s="129">
        <v>0</v>
      </c>
      <c r="W283" s="129">
        <f t="shared" si="72"/>
        <v>0</v>
      </c>
      <c r="X283" s="129">
        <v>0</v>
      </c>
      <c r="Y283" s="129">
        <f t="shared" si="73"/>
        <v>0</v>
      </c>
      <c r="Z283" s="129">
        <v>0</v>
      </c>
      <c r="AA283" s="135">
        <f t="shared" si="74"/>
        <v>0</v>
      </c>
      <c r="AR283" s="62" t="s">
        <v>139</v>
      </c>
      <c r="AT283" s="62" t="s">
        <v>135</v>
      </c>
      <c r="AU283" s="62" t="s">
        <v>94</v>
      </c>
      <c r="AY283" s="62" t="s">
        <v>134</v>
      </c>
      <c r="BE283" s="142">
        <f t="shared" si="75"/>
        <v>0</v>
      </c>
      <c r="BF283" s="142">
        <f t="shared" si="76"/>
        <v>0</v>
      </c>
      <c r="BG283" s="142">
        <f t="shared" si="77"/>
        <v>0</v>
      </c>
      <c r="BH283" s="142">
        <f t="shared" si="78"/>
        <v>0</v>
      </c>
      <c r="BI283" s="142">
        <f t="shared" si="79"/>
        <v>0</v>
      </c>
      <c r="BJ283" s="62" t="s">
        <v>22</v>
      </c>
      <c r="BK283" s="142">
        <f t="shared" si="80"/>
        <v>0</v>
      </c>
      <c r="BL283" s="62" t="s">
        <v>139</v>
      </c>
      <c r="BM283" s="62" t="s">
        <v>405</v>
      </c>
    </row>
    <row r="284" s="1" customFormat="1" ht="22.5" customHeight="1" spans="2:65">
      <c r="B284" s="86"/>
      <c r="C284" s="87" t="s">
        <v>406</v>
      </c>
      <c r="D284" s="87" t="s">
        <v>135</v>
      </c>
      <c r="E284" s="88" t="s">
        <v>407</v>
      </c>
      <c r="F284" s="89" t="s">
        <v>408</v>
      </c>
      <c r="G284" s="89"/>
      <c r="H284" s="89"/>
      <c r="I284" s="89"/>
      <c r="J284" s="107" t="s">
        <v>409</v>
      </c>
      <c r="K284" s="108">
        <v>2</v>
      </c>
      <c r="L284" s="109"/>
      <c r="M284" s="109"/>
      <c r="N284" s="109">
        <f t="shared" si="71"/>
        <v>0</v>
      </c>
      <c r="O284" s="109"/>
      <c r="P284" s="109"/>
      <c r="Q284" s="109"/>
      <c r="R284" s="126"/>
      <c r="T284" s="127" t="s">
        <v>5</v>
      </c>
      <c r="U284" s="128" t="s">
        <v>43</v>
      </c>
      <c r="V284" s="129">
        <v>0</v>
      </c>
      <c r="W284" s="129">
        <f t="shared" si="72"/>
        <v>0</v>
      </c>
      <c r="X284" s="129">
        <v>0</v>
      </c>
      <c r="Y284" s="129">
        <f t="shared" si="73"/>
        <v>0</v>
      </c>
      <c r="Z284" s="129">
        <v>0</v>
      </c>
      <c r="AA284" s="135">
        <f t="shared" si="74"/>
        <v>0</v>
      </c>
      <c r="AR284" s="62" t="s">
        <v>139</v>
      </c>
      <c r="AT284" s="62" t="s">
        <v>135</v>
      </c>
      <c r="AU284" s="62" t="s">
        <v>94</v>
      </c>
      <c r="AY284" s="62" t="s">
        <v>134</v>
      </c>
      <c r="BE284" s="142">
        <f t="shared" si="75"/>
        <v>0</v>
      </c>
      <c r="BF284" s="142">
        <f t="shared" si="76"/>
        <v>0</v>
      </c>
      <c r="BG284" s="142">
        <f t="shared" si="77"/>
        <v>0</v>
      </c>
      <c r="BH284" s="142">
        <f t="shared" si="78"/>
        <v>0</v>
      </c>
      <c r="BI284" s="142">
        <f t="shared" si="79"/>
        <v>0</v>
      </c>
      <c r="BJ284" s="62" t="s">
        <v>22</v>
      </c>
      <c r="BK284" s="142">
        <f t="shared" si="80"/>
        <v>0</v>
      </c>
      <c r="BL284" s="62" t="s">
        <v>139</v>
      </c>
      <c r="BM284" s="62" t="s">
        <v>410</v>
      </c>
    </row>
    <row r="285" s="1" customFormat="1" ht="31.5" customHeight="1" spans="2:65">
      <c r="B285" s="86"/>
      <c r="C285" s="87" t="s">
        <v>411</v>
      </c>
      <c r="D285" s="87" t="s">
        <v>135</v>
      </c>
      <c r="E285" s="88" t="s">
        <v>412</v>
      </c>
      <c r="F285" s="89" t="s">
        <v>413</v>
      </c>
      <c r="G285" s="89"/>
      <c r="H285" s="89"/>
      <c r="I285" s="89"/>
      <c r="J285" s="107" t="s">
        <v>158</v>
      </c>
      <c r="K285" s="108">
        <v>16.8</v>
      </c>
      <c r="L285" s="109"/>
      <c r="M285" s="109"/>
      <c r="N285" s="109">
        <f t="shared" si="71"/>
        <v>0</v>
      </c>
      <c r="O285" s="109"/>
      <c r="P285" s="109"/>
      <c r="Q285" s="109"/>
      <c r="R285" s="126"/>
      <c r="T285" s="127" t="s">
        <v>5</v>
      </c>
      <c r="U285" s="128" t="s">
        <v>43</v>
      </c>
      <c r="V285" s="129">
        <v>0</v>
      </c>
      <c r="W285" s="129">
        <f t="shared" si="72"/>
        <v>0</v>
      </c>
      <c r="X285" s="129">
        <v>0</v>
      </c>
      <c r="Y285" s="129">
        <f t="shared" si="73"/>
        <v>0</v>
      </c>
      <c r="Z285" s="129">
        <v>0</v>
      </c>
      <c r="AA285" s="135">
        <f t="shared" si="74"/>
        <v>0</v>
      </c>
      <c r="AR285" s="62" t="s">
        <v>139</v>
      </c>
      <c r="AT285" s="62" t="s">
        <v>135</v>
      </c>
      <c r="AU285" s="62" t="s">
        <v>94</v>
      </c>
      <c r="AY285" s="62" t="s">
        <v>134</v>
      </c>
      <c r="BE285" s="142">
        <f t="shared" si="75"/>
        <v>0</v>
      </c>
      <c r="BF285" s="142">
        <f t="shared" si="76"/>
        <v>0</v>
      </c>
      <c r="BG285" s="142">
        <f t="shared" si="77"/>
        <v>0</v>
      </c>
      <c r="BH285" s="142">
        <f t="shared" si="78"/>
        <v>0</v>
      </c>
      <c r="BI285" s="142">
        <f t="shared" si="79"/>
        <v>0</v>
      </c>
      <c r="BJ285" s="62" t="s">
        <v>22</v>
      </c>
      <c r="BK285" s="142">
        <f t="shared" si="80"/>
        <v>0</v>
      </c>
      <c r="BL285" s="62" t="s">
        <v>139</v>
      </c>
      <c r="BM285" s="62" t="s">
        <v>414</v>
      </c>
    </row>
    <row r="286" s="6" customFormat="1" ht="22.5" customHeight="1" spans="2:51">
      <c r="B286" s="90"/>
      <c r="C286" s="91"/>
      <c r="D286" s="91"/>
      <c r="E286" s="92" t="s">
        <v>5</v>
      </c>
      <c r="F286" s="93" t="s">
        <v>415</v>
      </c>
      <c r="G286" s="94"/>
      <c r="H286" s="94"/>
      <c r="I286" s="94"/>
      <c r="J286" s="91"/>
      <c r="K286" s="110">
        <v>16.8</v>
      </c>
      <c r="L286" s="91"/>
      <c r="M286" s="91"/>
      <c r="N286" s="91"/>
      <c r="O286" s="91"/>
      <c r="P286" s="91"/>
      <c r="Q286" s="91"/>
      <c r="R286" s="130"/>
      <c r="T286" s="131"/>
      <c r="U286" s="91"/>
      <c r="V286" s="91"/>
      <c r="W286" s="91"/>
      <c r="X286" s="91"/>
      <c r="Y286" s="91"/>
      <c r="Z286" s="91"/>
      <c r="AA286" s="136"/>
      <c r="AT286" s="139" t="s">
        <v>150</v>
      </c>
      <c r="AU286" s="139" t="s">
        <v>94</v>
      </c>
      <c r="AV286" s="6" t="s">
        <v>94</v>
      </c>
      <c r="AW286" s="6" t="s">
        <v>35</v>
      </c>
      <c r="AX286" s="6" t="s">
        <v>78</v>
      </c>
      <c r="AY286" s="139" t="s">
        <v>134</v>
      </c>
    </row>
    <row r="287" s="7" customFormat="1" ht="22.5" customHeight="1" spans="2:51">
      <c r="B287" s="143"/>
      <c r="C287" s="144"/>
      <c r="D287" s="144"/>
      <c r="E287" s="145" t="s">
        <v>5</v>
      </c>
      <c r="F287" s="146" t="s">
        <v>151</v>
      </c>
      <c r="G287" s="144"/>
      <c r="H287" s="144"/>
      <c r="I287" s="144"/>
      <c r="J287" s="144"/>
      <c r="K287" s="151">
        <v>16.8</v>
      </c>
      <c r="L287" s="144"/>
      <c r="M287" s="144"/>
      <c r="N287" s="144"/>
      <c r="O287" s="144"/>
      <c r="P287" s="144"/>
      <c r="Q287" s="144"/>
      <c r="R287" s="157"/>
      <c r="T287" s="158"/>
      <c r="U287" s="144"/>
      <c r="V287" s="144"/>
      <c r="W287" s="144"/>
      <c r="X287" s="144"/>
      <c r="Y287" s="144"/>
      <c r="Z287" s="144"/>
      <c r="AA287" s="159"/>
      <c r="AT287" s="160" t="s">
        <v>150</v>
      </c>
      <c r="AU287" s="160" t="s">
        <v>94</v>
      </c>
      <c r="AV287" s="7" t="s">
        <v>139</v>
      </c>
      <c r="AW287" s="7" t="s">
        <v>35</v>
      </c>
      <c r="AX287" s="7" t="s">
        <v>22</v>
      </c>
      <c r="AY287" s="160" t="s">
        <v>134</v>
      </c>
    </row>
    <row r="288" s="1" customFormat="1" ht="22.5" customHeight="1" spans="2:65">
      <c r="B288" s="86"/>
      <c r="C288" s="87" t="s">
        <v>416</v>
      </c>
      <c r="D288" s="87" t="s">
        <v>135</v>
      </c>
      <c r="E288" s="88" t="s">
        <v>417</v>
      </c>
      <c r="F288" s="89" t="s">
        <v>418</v>
      </c>
      <c r="G288" s="89"/>
      <c r="H288" s="89"/>
      <c r="I288" s="89"/>
      <c r="J288" s="107" t="s">
        <v>158</v>
      </c>
      <c r="K288" s="108">
        <v>8.3</v>
      </c>
      <c r="L288" s="109"/>
      <c r="M288" s="109"/>
      <c r="N288" s="109">
        <f>ROUND(L288*K288,2)</f>
        <v>0</v>
      </c>
      <c r="O288" s="109"/>
      <c r="P288" s="109"/>
      <c r="Q288" s="109"/>
      <c r="R288" s="126"/>
      <c r="T288" s="127" t="s">
        <v>5</v>
      </c>
      <c r="U288" s="128" t="s">
        <v>43</v>
      </c>
      <c r="V288" s="129">
        <v>0</v>
      </c>
      <c r="W288" s="129">
        <f>V288*K288</f>
        <v>0</v>
      </c>
      <c r="X288" s="129">
        <v>0</v>
      </c>
      <c r="Y288" s="129">
        <f>X288*K288</f>
        <v>0</v>
      </c>
      <c r="Z288" s="129">
        <v>0</v>
      </c>
      <c r="AA288" s="135">
        <f>Z288*K288</f>
        <v>0</v>
      </c>
      <c r="AR288" s="62" t="s">
        <v>139</v>
      </c>
      <c r="AT288" s="62" t="s">
        <v>135</v>
      </c>
      <c r="AU288" s="62" t="s">
        <v>94</v>
      </c>
      <c r="AY288" s="62" t="s">
        <v>134</v>
      </c>
      <c r="BE288" s="142">
        <f>IF(U288="základní",N288,0)</f>
        <v>0</v>
      </c>
      <c r="BF288" s="142">
        <f>IF(U288="snížená",N288,0)</f>
        <v>0</v>
      </c>
      <c r="BG288" s="142">
        <f>IF(U288="zákl. přenesená",N288,0)</f>
        <v>0</v>
      </c>
      <c r="BH288" s="142">
        <f>IF(U288="sníž. přenesená",N288,0)</f>
        <v>0</v>
      </c>
      <c r="BI288" s="142">
        <f>IF(U288="nulová",N288,0)</f>
        <v>0</v>
      </c>
      <c r="BJ288" s="62" t="s">
        <v>22</v>
      </c>
      <c r="BK288" s="142">
        <f>ROUND(L288*K288,2)</f>
        <v>0</v>
      </c>
      <c r="BL288" s="62" t="s">
        <v>139</v>
      </c>
      <c r="BM288" s="62" t="s">
        <v>419</v>
      </c>
    </row>
    <row r="289" s="6" customFormat="1" ht="22.5" customHeight="1" spans="2:51">
      <c r="B289" s="90"/>
      <c r="C289" s="91"/>
      <c r="D289" s="91"/>
      <c r="E289" s="92" t="s">
        <v>5</v>
      </c>
      <c r="F289" s="93" t="s">
        <v>420</v>
      </c>
      <c r="G289" s="94"/>
      <c r="H289" s="94"/>
      <c r="I289" s="94"/>
      <c r="J289" s="91"/>
      <c r="K289" s="110">
        <v>8.3</v>
      </c>
      <c r="L289" s="91"/>
      <c r="M289" s="91"/>
      <c r="N289" s="91"/>
      <c r="O289" s="91"/>
      <c r="P289" s="91"/>
      <c r="Q289" s="91"/>
      <c r="R289" s="130"/>
      <c r="T289" s="131"/>
      <c r="U289" s="91"/>
      <c r="V289" s="91"/>
      <c r="W289" s="91"/>
      <c r="X289" s="91"/>
      <c r="Y289" s="91"/>
      <c r="Z289" s="91"/>
      <c r="AA289" s="136"/>
      <c r="AT289" s="139" t="s">
        <v>150</v>
      </c>
      <c r="AU289" s="139" t="s">
        <v>94</v>
      </c>
      <c r="AV289" s="6" t="s">
        <v>94</v>
      </c>
      <c r="AW289" s="6" t="s">
        <v>35</v>
      </c>
      <c r="AX289" s="6" t="s">
        <v>78</v>
      </c>
      <c r="AY289" s="139" t="s">
        <v>134</v>
      </c>
    </row>
    <row r="290" s="7" customFormat="1" ht="22.5" customHeight="1" spans="2:51">
      <c r="B290" s="143"/>
      <c r="C290" s="144"/>
      <c r="D290" s="144"/>
      <c r="E290" s="145" t="s">
        <v>5</v>
      </c>
      <c r="F290" s="146" t="s">
        <v>151</v>
      </c>
      <c r="G290" s="144"/>
      <c r="H290" s="144"/>
      <c r="I290" s="144"/>
      <c r="J290" s="144"/>
      <c r="K290" s="151">
        <v>8.3</v>
      </c>
      <c r="L290" s="144"/>
      <c r="M290" s="144"/>
      <c r="N290" s="144"/>
      <c r="O290" s="144"/>
      <c r="P290" s="144"/>
      <c r="Q290" s="144"/>
      <c r="R290" s="157"/>
      <c r="T290" s="158"/>
      <c r="U290" s="144"/>
      <c r="V290" s="144"/>
      <c r="W290" s="144"/>
      <c r="X290" s="144"/>
      <c r="Y290" s="144"/>
      <c r="Z290" s="144"/>
      <c r="AA290" s="159"/>
      <c r="AT290" s="160" t="s">
        <v>150</v>
      </c>
      <c r="AU290" s="160" t="s">
        <v>94</v>
      </c>
      <c r="AV290" s="7" t="s">
        <v>139</v>
      </c>
      <c r="AW290" s="7" t="s">
        <v>35</v>
      </c>
      <c r="AX290" s="7" t="s">
        <v>22</v>
      </c>
      <c r="AY290" s="160" t="s">
        <v>134</v>
      </c>
    </row>
    <row r="291" s="1" customFormat="1" ht="31.5" customHeight="1" spans="2:65">
      <c r="B291" s="86"/>
      <c r="C291" s="87" t="s">
        <v>421</v>
      </c>
      <c r="D291" s="87" t="s">
        <v>135</v>
      </c>
      <c r="E291" s="88" t="s">
        <v>422</v>
      </c>
      <c r="F291" s="89" t="s">
        <v>423</v>
      </c>
      <c r="G291" s="89"/>
      <c r="H291" s="89"/>
      <c r="I291" s="89"/>
      <c r="J291" s="107" t="s">
        <v>143</v>
      </c>
      <c r="K291" s="108">
        <v>28</v>
      </c>
      <c r="L291" s="109"/>
      <c r="M291" s="109"/>
      <c r="N291" s="109">
        <f>ROUND(L291*K291,2)</f>
        <v>0</v>
      </c>
      <c r="O291" s="109"/>
      <c r="P291" s="109"/>
      <c r="Q291" s="109"/>
      <c r="R291" s="126"/>
      <c r="T291" s="127" t="s">
        <v>5</v>
      </c>
      <c r="U291" s="128" t="s">
        <v>43</v>
      </c>
      <c r="V291" s="129">
        <v>0</v>
      </c>
      <c r="W291" s="129">
        <f>V291*K291</f>
        <v>0</v>
      </c>
      <c r="X291" s="129">
        <v>0</v>
      </c>
      <c r="Y291" s="129">
        <f>X291*K291</f>
        <v>0</v>
      </c>
      <c r="Z291" s="129">
        <v>0</v>
      </c>
      <c r="AA291" s="135">
        <f>Z291*K291</f>
        <v>0</v>
      </c>
      <c r="AR291" s="62" t="s">
        <v>139</v>
      </c>
      <c r="AT291" s="62" t="s">
        <v>135</v>
      </c>
      <c r="AU291" s="62" t="s">
        <v>94</v>
      </c>
      <c r="AY291" s="62" t="s">
        <v>134</v>
      </c>
      <c r="BE291" s="142">
        <f>IF(U291="základní",N291,0)</f>
        <v>0</v>
      </c>
      <c r="BF291" s="142">
        <f>IF(U291="snížená",N291,0)</f>
        <v>0</v>
      </c>
      <c r="BG291" s="142">
        <f>IF(U291="zákl. přenesená",N291,0)</f>
        <v>0</v>
      </c>
      <c r="BH291" s="142">
        <f>IF(U291="sníž. přenesená",N291,0)</f>
        <v>0</v>
      </c>
      <c r="BI291" s="142">
        <f>IF(U291="nulová",N291,0)</f>
        <v>0</v>
      </c>
      <c r="BJ291" s="62" t="s">
        <v>22</v>
      </c>
      <c r="BK291" s="142">
        <f>ROUND(L291*K291,2)</f>
        <v>0</v>
      </c>
      <c r="BL291" s="62" t="s">
        <v>139</v>
      </c>
      <c r="BM291" s="62" t="s">
        <v>424</v>
      </c>
    </row>
    <row r="292" s="6" customFormat="1" ht="22.5" customHeight="1" spans="2:51">
      <c r="B292" s="90"/>
      <c r="C292" s="91"/>
      <c r="D292" s="91"/>
      <c r="E292" s="92" t="s">
        <v>5</v>
      </c>
      <c r="F292" s="93" t="s">
        <v>425</v>
      </c>
      <c r="G292" s="94"/>
      <c r="H292" s="94"/>
      <c r="I292" s="94"/>
      <c r="J292" s="91"/>
      <c r="K292" s="110">
        <v>28</v>
      </c>
      <c r="L292" s="91"/>
      <c r="M292" s="91"/>
      <c r="N292" s="91"/>
      <c r="O292" s="91"/>
      <c r="P292" s="91"/>
      <c r="Q292" s="91"/>
      <c r="R292" s="130"/>
      <c r="T292" s="131"/>
      <c r="U292" s="91"/>
      <c r="V292" s="91"/>
      <c r="W292" s="91"/>
      <c r="X292" s="91"/>
      <c r="Y292" s="91"/>
      <c r="Z292" s="91"/>
      <c r="AA292" s="136"/>
      <c r="AT292" s="139" t="s">
        <v>150</v>
      </c>
      <c r="AU292" s="139" t="s">
        <v>94</v>
      </c>
      <c r="AV292" s="6" t="s">
        <v>94</v>
      </c>
      <c r="AW292" s="6" t="s">
        <v>35</v>
      </c>
      <c r="AX292" s="6" t="s">
        <v>78</v>
      </c>
      <c r="AY292" s="139" t="s">
        <v>134</v>
      </c>
    </row>
    <row r="293" s="7" customFormat="1" ht="22.5" customHeight="1" spans="2:51">
      <c r="B293" s="143"/>
      <c r="C293" s="144"/>
      <c r="D293" s="144"/>
      <c r="E293" s="145" t="s">
        <v>5</v>
      </c>
      <c r="F293" s="146" t="s">
        <v>151</v>
      </c>
      <c r="G293" s="144"/>
      <c r="H293" s="144"/>
      <c r="I293" s="144"/>
      <c r="J293" s="144"/>
      <c r="K293" s="151">
        <v>28</v>
      </c>
      <c r="L293" s="144"/>
      <c r="M293" s="144"/>
      <c r="N293" s="144"/>
      <c r="O293" s="144"/>
      <c r="P293" s="144"/>
      <c r="Q293" s="144"/>
      <c r="R293" s="157"/>
      <c r="T293" s="158"/>
      <c r="U293" s="144"/>
      <c r="V293" s="144"/>
      <c r="W293" s="144"/>
      <c r="X293" s="144"/>
      <c r="Y293" s="144"/>
      <c r="Z293" s="144"/>
      <c r="AA293" s="159"/>
      <c r="AT293" s="160" t="s">
        <v>150</v>
      </c>
      <c r="AU293" s="160" t="s">
        <v>94</v>
      </c>
      <c r="AV293" s="7" t="s">
        <v>139</v>
      </c>
      <c r="AW293" s="7" t="s">
        <v>35</v>
      </c>
      <c r="AX293" s="7" t="s">
        <v>22</v>
      </c>
      <c r="AY293" s="160" t="s">
        <v>134</v>
      </c>
    </row>
    <row r="294" s="1" customFormat="1" ht="31.5" customHeight="1" spans="2:65">
      <c r="B294" s="86"/>
      <c r="C294" s="87" t="s">
        <v>426</v>
      </c>
      <c r="D294" s="87" t="s">
        <v>135</v>
      </c>
      <c r="E294" s="88" t="s">
        <v>427</v>
      </c>
      <c r="F294" s="89" t="s">
        <v>428</v>
      </c>
      <c r="G294" s="89"/>
      <c r="H294" s="89"/>
      <c r="I294" s="89"/>
      <c r="J294" s="107" t="s">
        <v>143</v>
      </c>
      <c r="K294" s="108">
        <v>28</v>
      </c>
      <c r="L294" s="109"/>
      <c r="M294" s="109"/>
      <c r="N294" s="109">
        <f>ROUND(L294*K294,2)</f>
        <v>0</v>
      </c>
      <c r="O294" s="109"/>
      <c r="P294" s="109"/>
      <c r="Q294" s="109"/>
      <c r="R294" s="126"/>
      <c r="T294" s="127" t="s">
        <v>5</v>
      </c>
      <c r="U294" s="128" t="s">
        <v>43</v>
      </c>
      <c r="V294" s="129">
        <v>0</v>
      </c>
      <c r="W294" s="129">
        <f>V294*K294</f>
        <v>0</v>
      </c>
      <c r="X294" s="129">
        <v>0</v>
      </c>
      <c r="Y294" s="129">
        <f>X294*K294</f>
        <v>0</v>
      </c>
      <c r="Z294" s="129">
        <v>0</v>
      </c>
      <c r="AA294" s="135">
        <f>Z294*K294</f>
        <v>0</v>
      </c>
      <c r="AR294" s="62" t="s">
        <v>139</v>
      </c>
      <c r="AT294" s="62" t="s">
        <v>135</v>
      </c>
      <c r="AU294" s="62" t="s">
        <v>94</v>
      </c>
      <c r="AY294" s="62" t="s">
        <v>134</v>
      </c>
      <c r="BE294" s="142">
        <f>IF(U294="základní",N294,0)</f>
        <v>0</v>
      </c>
      <c r="BF294" s="142">
        <f>IF(U294="snížená",N294,0)</f>
        <v>0</v>
      </c>
      <c r="BG294" s="142">
        <f>IF(U294="zákl. přenesená",N294,0)</f>
        <v>0</v>
      </c>
      <c r="BH294" s="142">
        <f>IF(U294="sníž. přenesená",N294,0)</f>
        <v>0</v>
      </c>
      <c r="BI294" s="142">
        <f>IF(U294="nulová",N294,0)</f>
        <v>0</v>
      </c>
      <c r="BJ294" s="62" t="s">
        <v>22</v>
      </c>
      <c r="BK294" s="142">
        <f>ROUND(L294*K294,2)</f>
        <v>0</v>
      </c>
      <c r="BL294" s="62" t="s">
        <v>139</v>
      </c>
      <c r="BM294" s="62" t="s">
        <v>429</v>
      </c>
    </row>
    <row r="295" s="6" customFormat="1" ht="22.5" customHeight="1" spans="2:51">
      <c r="B295" s="90"/>
      <c r="C295" s="91"/>
      <c r="D295" s="91"/>
      <c r="E295" s="92" t="s">
        <v>5</v>
      </c>
      <c r="F295" s="93" t="s">
        <v>264</v>
      </c>
      <c r="G295" s="94"/>
      <c r="H295" s="94"/>
      <c r="I295" s="94"/>
      <c r="J295" s="91"/>
      <c r="K295" s="110">
        <v>28</v>
      </c>
      <c r="L295" s="91"/>
      <c r="M295" s="91"/>
      <c r="N295" s="91"/>
      <c r="O295" s="91"/>
      <c r="P295" s="91"/>
      <c r="Q295" s="91"/>
      <c r="R295" s="130"/>
      <c r="T295" s="131"/>
      <c r="U295" s="91"/>
      <c r="V295" s="91"/>
      <c r="W295" s="91"/>
      <c r="X295" s="91"/>
      <c r="Y295" s="91"/>
      <c r="Z295" s="91"/>
      <c r="AA295" s="136"/>
      <c r="AT295" s="139" t="s">
        <v>150</v>
      </c>
      <c r="AU295" s="139" t="s">
        <v>94</v>
      </c>
      <c r="AV295" s="6" t="s">
        <v>94</v>
      </c>
      <c r="AW295" s="6" t="s">
        <v>35</v>
      </c>
      <c r="AX295" s="6" t="s">
        <v>78</v>
      </c>
      <c r="AY295" s="139" t="s">
        <v>134</v>
      </c>
    </row>
    <row r="296" s="7" customFormat="1" ht="22.5" customHeight="1" spans="2:51">
      <c r="B296" s="143"/>
      <c r="C296" s="144"/>
      <c r="D296" s="144"/>
      <c r="E296" s="145" t="s">
        <v>5</v>
      </c>
      <c r="F296" s="146" t="s">
        <v>151</v>
      </c>
      <c r="G296" s="144"/>
      <c r="H296" s="144"/>
      <c r="I296" s="144"/>
      <c r="J296" s="144"/>
      <c r="K296" s="151">
        <v>28</v>
      </c>
      <c r="L296" s="144"/>
      <c r="M296" s="144"/>
      <c r="N296" s="144"/>
      <c r="O296" s="144"/>
      <c r="P296" s="144"/>
      <c r="Q296" s="144"/>
      <c r="R296" s="157"/>
      <c r="T296" s="158"/>
      <c r="U296" s="144"/>
      <c r="V296" s="144"/>
      <c r="W296" s="144"/>
      <c r="X296" s="144"/>
      <c r="Y296" s="144"/>
      <c r="Z296" s="144"/>
      <c r="AA296" s="159"/>
      <c r="AT296" s="160" t="s">
        <v>150</v>
      </c>
      <c r="AU296" s="160" t="s">
        <v>94</v>
      </c>
      <c r="AV296" s="7" t="s">
        <v>139</v>
      </c>
      <c r="AW296" s="7" t="s">
        <v>35</v>
      </c>
      <c r="AX296" s="7" t="s">
        <v>22</v>
      </c>
      <c r="AY296" s="160" t="s">
        <v>134</v>
      </c>
    </row>
    <row r="297" s="1" customFormat="1" ht="22.5" customHeight="1" spans="2:65">
      <c r="B297" s="86"/>
      <c r="C297" s="87" t="s">
        <v>430</v>
      </c>
      <c r="D297" s="87" t="s">
        <v>135</v>
      </c>
      <c r="E297" s="88" t="s">
        <v>431</v>
      </c>
      <c r="F297" s="89" t="s">
        <v>432</v>
      </c>
      <c r="G297" s="89"/>
      <c r="H297" s="89"/>
      <c r="I297" s="89"/>
      <c r="J297" s="107" t="s">
        <v>173</v>
      </c>
      <c r="K297" s="108">
        <v>11.52</v>
      </c>
      <c r="L297" s="109"/>
      <c r="M297" s="109"/>
      <c r="N297" s="109">
        <f>ROUND(L297*K297,2)</f>
        <v>0</v>
      </c>
      <c r="O297" s="109"/>
      <c r="P297" s="109"/>
      <c r="Q297" s="109"/>
      <c r="R297" s="126"/>
      <c r="T297" s="127" t="s">
        <v>5</v>
      </c>
      <c r="U297" s="128" t="s">
        <v>43</v>
      </c>
      <c r="V297" s="129">
        <v>0</v>
      </c>
      <c r="W297" s="129">
        <f>V297*K297</f>
        <v>0</v>
      </c>
      <c r="X297" s="129">
        <v>0</v>
      </c>
      <c r="Y297" s="129">
        <f>X297*K297</f>
        <v>0</v>
      </c>
      <c r="Z297" s="129">
        <v>0</v>
      </c>
      <c r="AA297" s="135">
        <f>Z297*K297</f>
        <v>0</v>
      </c>
      <c r="AR297" s="62" t="s">
        <v>139</v>
      </c>
      <c r="AT297" s="62" t="s">
        <v>135</v>
      </c>
      <c r="AU297" s="62" t="s">
        <v>94</v>
      </c>
      <c r="AY297" s="62" t="s">
        <v>134</v>
      </c>
      <c r="BE297" s="142">
        <f>IF(U297="základní",N297,0)</f>
        <v>0</v>
      </c>
      <c r="BF297" s="142">
        <f>IF(U297="snížená",N297,0)</f>
        <v>0</v>
      </c>
      <c r="BG297" s="142">
        <f>IF(U297="zákl. přenesená",N297,0)</f>
        <v>0</v>
      </c>
      <c r="BH297" s="142">
        <f>IF(U297="sníž. přenesená",N297,0)</f>
        <v>0</v>
      </c>
      <c r="BI297" s="142">
        <f>IF(U297="nulová",N297,0)</f>
        <v>0</v>
      </c>
      <c r="BJ297" s="62" t="s">
        <v>22</v>
      </c>
      <c r="BK297" s="142">
        <f>ROUND(L297*K297,2)</f>
        <v>0</v>
      </c>
      <c r="BL297" s="62" t="s">
        <v>139</v>
      </c>
      <c r="BM297" s="62" t="s">
        <v>433</v>
      </c>
    </row>
    <row r="298" s="6" customFormat="1" ht="22.5" customHeight="1" spans="2:51">
      <c r="B298" s="90"/>
      <c r="C298" s="91"/>
      <c r="D298" s="91"/>
      <c r="E298" s="92" t="s">
        <v>5</v>
      </c>
      <c r="F298" s="93" t="s">
        <v>434</v>
      </c>
      <c r="G298" s="94"/>
      <c r="H298" s="94"/>
      <c r="I298" s="94"/>
      <c r="J298" s="91"/>
      <c r="K298" s="110">
        <v>11.52</v>
      </c>
      <c r="L298" s="91"/>
      <c r="M298" s="91"/>
      <c r="N298" s="91"/>
      <c r="O298" s="91"/>
      <c r="P298" s="91"/>
      <c r="Q298" s="91"/>
      <c r="R298" s="130"/>
      <c r="T298" s="131"/>
      <c r="U298" s="91"/>
      <c r="V298" s="91"/>
      <c r="W298" s="91"/>
      <c r="X298" s="91"/>
      <c r="Y298" s="91"/>
      <c r="Z298" s="91"/>
      <c r="AA298" s="136"/>
      <c r="AT298" s="139" t="s">
        <v>150</v>
      </c>
      <c r="AU298" s="139" t="s">
        <v>94</v>
      </c>
      <c r="AV298" s="6" t="s">
        <v>94</v>
      </c>
      <c r="AW298" s="6" t="s">
        <v>35</v>
      </c>
      <c r="AX298" s="6" t="s">
        <v>78</v>
      </c>
      <c r="AY298" s="139" t="s">
        <v>134</v>
      </c>
    </row>
    <row r="299" s="7" customFormat="1" ht="22.5" customHeight="1" spans="2:51">
      <c r="B299" s="143"/>
      <c r="C299" s="144"/>
      <c r="D299" s="144"/>
      <c r="E299" s="145" t="s">
        <v>5</v>
      </c>
      <c r="F299" s="146" t="s">
        <v>151</v>
      </c>
      <c r="G299" s="144"/>
      <c r="H299" s="144"/>
      <c r="I299" s="144"/>
      <c r="J299" s="144"/>
      <c r="K299" s="151">
        <v>11.52</v>
      </c>
      <c r="L299" s="144"/>
      <c r="M299" s="144"/>
      <c r="N299" s="144"/>
      <c r="O299" s="144"/>
      <c r="P299" s="144"/>
      <c r="Q299" s="144"/>
      <c r="R299" s="157"/>
      <c r="T299" s="158"/>
      <c r="U299" s="144"/>
      <c r="V299" s="144"/>
      <c r="W299" s="144"/>
      <c r="X299" s="144"/>
      <c r="Y299" s="144"/>
      <c r="Z299" s="144"/>
      <c r="AA299" s="159"/>
      <c r="AT299" s="160" t="s">
        <v>150</v>
      </c>
      <c r="AU299" s="160" t="s">
        <v>94</v>
      </c>
      <c r="AV299" s="7" t="s">
        <v>139</v>
      </c>
      <c r="AW299" s="7" t="s">
        <v>35</v>
      </c>
      <c r="AX299" s="7" t="s">
        <v>22</v>
      </c>
      <c r="AY299" s="160" t="s">
        <v>134</v>
      </c>
    </row>
    <row r="300" s="1" customFormat="1" ht="22.5" customHeight="1" spans="2:65">
      <c r="B300" s="86"/>
      <c r="C300" s="87" t="s">
        <v>435</v>
      </c>
      <c r="D300" s="87" t="s">
        <v>135</v>
      </c>
      <c r="E300" s="88" t="s">
        <v>436</v>
      </c>
      <c r="F300" s="89" t="s">
        <v>437</v>
      </c>
      <c r="G300" s="89"/>
      <c r="H300" s="89"/>
      <c r="I300" s="89"/>
      <c r="J300" s="107" t="s">
        <v>173</v>
      </c>
      <c r="K300" s="108">
        <v>27.936</v>
      </c>
      <c r="L300" s="109"/>
      <c r="M300" s="109"/>
      <c r="N300" s="109">
        <f>ROUND(L300*K300,2)</f>
        <v>0</v>
      </c>
      <c r="O300" s="109"/>
      <c r="P300" s="109"/>
      <c r="Q300" s="109"/>
      <c r="R300" s="126"/>
      <c r="T300" s="127" t="s">
        <v>5</v>
      </c>
      <c r="U300" s="128" t="s">
        <v>43</v>
      </c>
      <c r="V300" s="129">
        <v>0</v>
      </c>
      <c r="W300" s="129">
        <f>V300*K300</f>
        <v>0</v>
      </c>
      <c r="X300" s="129">
        <v>0</v>
      </c>
      <c r="Y300" s="129">
        <f>X300*K300</f>
        <v>0</v>
      </c>
      <c r="Z300" s="129">
        <v>0</v>
      </c>
      <c r="AA300" s="135">
        <f>Z300*K300</f>
        <v>0</v>
      </c>
      <c r="AR300" s="62" t="s">
        <v>139</v>
      </c>
      <c r="AT300" s="62" t="s">
        <v>135</v>
      </c>
      <c r="AU300" s="62" t="s">
        <v>94</v>
      </c>
      <c r="AY300" s="62" t="s">
        <v>134</v>
      </c>
      <c r="BE300" s="142">
        <f>IF(U300="základní",N300,0)</f>
        <v>0</v>
      </c>
      <c r="BF300" s="142">
        <f>IF(U300="snížená",N300,0)</f>
        <v>0</v>
      </c>
      <c r="BG300" s="142">
        <f>IF(U300="zákl. přenesená",N300,0)</f>
        <v>0</v>
      </c>
      <c r="BH300" s="142">
        <f>IF(U300="sníž. přenesená",N300,0)</f>
        <v>0</v>
      </c>
      <c r="BI300" s="142">
        <f>IF(U300="nulová",N300,0)</f>
        <v>0</v>
      </c>
      <c r="BJ300" s="62" t="s">
        <v>22</v>
      </c>
      <c r="BK300" s="142">
        <f>ROUND(L300*K300,2)</f>
        <v>0</v>
      </c>
      <c r="BL300" s="62" t="s">
        <v>139</v>
      </c>
      <c r="BM300" s="62" t="s">
        <v>438</v>
      </c>
    </row>
    <row r="301" s="6" customFormat="1" ht="31.5" customHeight="1" spans="2:51">
      <c r="B301" s="90"/>
      <c r="C301" s="91"/>
      <c r="D301" s="91"/>
      <c r="E301" s="92" t="s">
        <v>5</v>
      </c>
      <c r="F301" s="93" t="s">
        <v>439</v>
      </c>
      <c r="G301" s="94"/>
      <c r="H301" s="94"/>
      <c r="I301" s="94"/>
      <c r="J301" s="91"/>
      <c r="K301" s="110">
        <v>27.936</v>
      </c>
      <c r="L301" s="91"/>
      <c r="M301" s="91"/>
      <c r="N301" s="91"/>
      <c r="O301" s="91"/>
      <c r="P301" s="91"/>
      <c r="Q301" s="91"/>
      <c r="R301" s="130"/>
      <c r="T301" s="131"/>
      <c r="U301" s="91"/>
      <c r="V301" s="91"/>
      <c r="W301" s="91"/>
      <c r="X301" s="91"/>
      <c r="Y301" s="91"/>
      <c r="Z301" s="91"/>
      <c r="AA301" s="136"/>
      <c r="AT301" s="139" t="s">
        <v>150</v>
      </c>
      <c r="AU301" s="139" t="s">
        <v>94</v>
      </c>
      <c r="AV301" s="6" t="s">
        <v>94</v>
      </c>
      <c r="AW301" s="6" t="s">
        <v>35</v>
      </c>
      <c r="AX301" s="6" t="s">
        <v>78</v>
      </c>
      <c r="AY301" s="139" t="s">
        <v>134</v>
      </c>
    </row>
    <row r="302" s="7" customFormat="1" ht="22.5" customHeight="1" spans="2:51">
      <c r="B302" s="143"/>
      <c r="C302" s="144"/>
      <c r="D302" s="144"/>
      <c r="E302" s="145" t="s">
        <v>5</v>
      </c>
      <c r="F302" s="146" t="s">
        <v>151</v>
      </c>
      <c r="G302" s="144"/>
      <c r="H302" s="144"/>
      <c r="I302" s="144"/>
      <c r="J302" s="144"/>
      <c r="K302" s="151">
        <v>27.936</v>
      </c>
      <c r="L302" s="144"/>
      <c r="M302" s="144"/>
      <c r="N302" s="144"/>
      <c r="O302" s="144"/>
      <c r="P302" s="144"/>
      <c r="Q302" s="144"/>
      <c r="R302" s="157"/>
      <c r="T302" s="158"/>
      <c r="U302" s="144"/>
      <c r="V302" s="144"/>
      <c r="W302" s="144"/>
      <c r="X302" s="144"/>
      <c r="Y302" s="144"/>
      <c r="Z302" s="144"/>
      <c r="AA302" s="159"/>
      <c r="AT302" s="160" t="s">
        <v>150</v>
      </c>
      <c r="AU302" s="160" t="s">
        <v>94</v>
      </c>
      <c r="AV302" s="7" t="s">
        <v>139</v>
      </c>
      <c r="AW302" s="7" t="s">
        <v>35</v>
      </c>
      <c r="AX302" s="7" t="s">
        <v>22</v>
      </c>
      <c r="AY302" s="160" t="s">
        <v>134</v>
      </c>
    </row>
    <row r="303" s="5" customFormat="1" ht="22.35" customHeight="1" spans="2:63">
      <c r="B303" s="82"/>
      <c r="C303" s="83"/>
      <c r="D303" s="85" t="s">
        <v>113</v>
      </c>
      <c r="E303" s="85"/>
      <c r="F303" s="85"/>
      <c r="G303" s="85"/>
      <c r="H303" s="85"/>
      <c r="I303" s="85"/>
      <c r="J303" s="85"/>
      <c r="K303" s="85"/>
      <c r="L303" s="85"/>
      <c r="M303" s="85"/>
      <c r="N303" s="105">
        <f>BK303</f>
        <v>0</v>
      </c>
      <c r="O303" s="106"/>
      <c r="P303" s="106"/>
      <c r="Q303" s="106"/>
      <c r="R303" s="123"/>
      <c r="T303" s="124"/>
      <c r="U303" s="83"/>
      <c r="V303" s="83"/>
      <c r="W303" s="125">
        <f t="shared" ref="W303:AA303" si="82">SUM(W304:W316)</f>
        <v>0</v>
      </c>
      <c r="X303" s="83"/>
      <c r="Y303" s="125">
        <f t="shared" si="82"/>
        <v>0</v>
      </c>
      <c r="Z303" s="83"/>
      <c r="AA303" s="134">
        <f t="shared" si="82"/>
        <v>0</v>
      </c>
      <c r="AR303" s="137" t="s">
        <v>22</v>
      </c>
      <c r="AT303" s="138" t="s">
        <v>77</v>
      </c>
      <c r="AU303" s="138" t="s">
        <v>94</v>
      </c>
      <c r="AY303" s="137" t="s">
        <v>134</v>
      </c>
      <c r="BK303" s="141">
        <f>SUM(BK304:BK316)</f>
        <v>0</v>
      </c>
    </row>
    <row r="304" s="1" customFormat="1" ht="31.5" customHeight="1" spans="2:65">
      <c r="B304" s="86"/>
      <c r="C304" s="87" t="s">
        <v>440</v>
      </c>
      <c r="D304" s="87" t="s">
        <v>135</v>
      </c>
      <c r="E304" s="88" t="s">
        <v>441</v>
      </c>
      <c r="F304" s="89" t="s">
        <v>442</v>
      </c>
      <c r="G304" s="89"/>
      <c r="H304" s="89"/>
      <c r="I304" s="89"/>
      <c r="J304" s="107" t="s">
        <v>209</v>
      </c>
      <c r="K304" s="108">
        <v>120.336</v>
      </c>
      <c r="L304" s="109"/>
      <c r="M304" s="109"/>
      <c r="N304" s="109">
        <f t="shared" ref="N304:N308" si="83">ROUND(L304*K304,2)</f>
        <v>0</v>
      </c>
      <c r="O304" s="109"/>
      <c r="P304" s="109"/>
      <c r="Q304" s="109"/>
      <c r="R304" s="126"/>
      <c r="T304" s="127" t="s">
        <v>5</v>
      </c>
      <c r="U304" s="128" t="s">
        <v>43</v>
      </c>
      <c r="V304" s="129">
        <v>0</v>
      </c>
      <c r="W304" s="129">
        <f t="shared" ref="W304:W308" si="84">V304*K304</f>
        <v>0</v>
      </c>
      <c r="X304" s="129">
        <v>0</v>
      </c>
      <c r="Y304" s="129">
        <f t="shared" ref="Y304:Y308" si="85">X304*K304</f>
        <v>0</v>
      </c>
      <c r="Z304" s="129">
        <v>0</v>
      </c>
      <c r="AA304" s="135">
        <f t="shared" ref="AA304:AA308" si="86">Z304*K304</f>
        <v>0</v>
      </c>
      <c r="AR304" s="62" t="s">
        <v>139</v>
      </c>
      <c r="AT304" s="62" t="s">
        <v>135</v>
      </c>
      <c r="AU304" s="62" t="s">
        <v>145</v>
      </c>
      <c r="AY304" s="62" t="s">
        <v>134</v>
      </c>
      <c r="BE304" s="142">
        <f t="shared" ref="BE304:BE308" si="87">IF(U304="základní",N304,0)</f>
        <v>0</v>
      </c>
      <c r="BF304" s="142">
        <f t="shared" ref="BF304:BF308" si="88">IF(U304="snížená",N304,0)</f>
        <v>0</v>
      </c>
      <c r="BG304" s="142">
        <f t="shared" ref="BG304:BG308" si="89">IF(U304="zákl. přenesená",N304,0)</f>
        <v>0</v>
      </c>
      <c r="BH304" s="142">
        <f t="shared" ref="BH304:BH308" si="90">IF(U304="sníž. přenesená",N304,0)</f>
        <v>0</v>
      </c>
      <c r="BI304" s="142">
        <f t="shared" ref="BI304:BI308" si="91">IF(U304="nulová",N304,0)</f>
        <v>0</v>
      </c>
      <c r="BJ304" s="62" t="s">
        <v>22</v>
      </c>
      <c r="BK304" s="142">
        <f t="shared" ref="BK304:BK308" si="92">ROUND(L304*K304,2)</f>
        <v>0</v>
      </c>
      <c r="BL304" s="62" t="s">
        <v>139</v>
      </c>
      <c r="BM304" s="62" t="s">
        <v>443</v>
      </c>
    </row>
    <row r="305" s="6" customFormat="1" ht="22.5" customHeight="1" spans="2:51">
      <c r="B305" s="90"/>
      <c r="C305" s="91"/>
      <c r="D305" s="91"/>
      <c r="E305" s="92" t="s">
        <v>5</v>
      </c>
      <c r="F305" s="93" t="s">
        <v>444</v>
      </c>
      <c r="G305" s="94"/>
      <c r="H305" s="94"/>
      <c r="I305" s="94"/>
      <c r="J305" s="91"/>
      <c r="K305" s="110">
        <v>120.336</v>
      </c>
      <c r="L305" s="91"/>
      <c r="M305" s="91"/>
      <c r="N305" s="91"/>
      <c r="O305" s="91"/>
      <c r="P305" s="91"/>
      <c r="Q305" s="91"/>
      <c r="R305" s="130"/>
      <c r="T305" s="131"/>
      <c r="U305" s="91"/>
      <c r="V305" s="91"/>
      <c r="W305" s="91"/>
      <c r="X305" s="91"/>
      <c r="Y305" s="91"/>
      <c r="Z305" s="91"/>
      <c r="AA305" s="136"/>
      <c r="AT305" s="139" t="s">
        <v>150</v>
      </c>
      <c r="AU305" s="139" t="s">
        <v>145</v>
      </c>
      <c r="AV305" s="6" t="s">
        <v>94</v>
      </c>
      <c r="AW305" s="6" t="s">
        <v>35</v>
      </c>
      <c r="AX305" s="6" t="s">
        <v>22</v>
      </c>
      <c r="AY305" s="139" t="s">
        <v>134</v>
      </c>
    </row>
    <row r="306" s="1" customFormat="1" ht="31.5" customHeight="1" spans="2:65">
      <c r="B306" s="86"/>
      <c r="C306" s="87" t="s">
        <v>445</v>
      </c>
      <c r="D306" s="87" t="s">
        <v>135</v>
      </c>
      <c r="E306" s="88" t="s">
        <v>446</v>
      </c>
      <c r="F306" s="89" t="s">
        <v>447</v>
      </c>
      <c r="G306" s="89"/>
      <c r="H306" s="89"/>
      <c r="I306" s="89"/>
      <c r="J306" s="107" t="s">
        <v>209</v>
      </c>
      <c r="K306" s="108">
        <v>2888.064</v>
      </c>
      <c r="L306" s="109"/>
      <c r="M306" s="109"/>
      <c r="N306" s="109">
        <f t="shared" si="83"/>
        <v>0</v>
      </c>
      <c r="O306" s="109"/>
      <c r="P306" s="109"/>
      <c r="Q306" s="109"/>
      <c r="R306" s="126"/>
      <c r="T306" s="127" t="s">
        <v>5</v>
      </c>
      <c r="U306" s="128" t="s">
        <v>43</v>
      </c>
      <c r="V306" s="129">
        <v>0</v>
      </c>
      <c r="W306" s="129">
        <f t="shared" si="84"/>
        <v>0</v>
      </c>
      <c r="X306" s="129">
        <v>0</v>
      </c>
      <c r="Y306" s="129">
        <f t="shared" si="85"/>
        <v>0</v>
      </c>
      <c r="Z306" s="129">
        <v>0</v>
      </c>
      <c r="AA306" s="135">
        <f t="shared" si="86"/>
        <v>0</v>
      </c>
      <c r="AR306" s="62" t="s">
        <v>139</v>
      </c>
      <c r="AT306" s="62" t="s">
        <v>135</v>
      </c>
      <c r="AU306" s="62" t="s">
        <v>145</v>
      </c>
      <c r="AY306" s="62" t="s">
        <v>134</v>
      </c>
      <c r="BE306" s="142">
        <f t="shared" si="87"/>
        <v>0</v>
      </c>
      <c r="BF306" s="142">
        <f t="shared" si="88"/>
        <v>0</v>
      </c>
      <c r="BG306" s="142">
        <f t="shared" si="89"/>
        <v>0</v>
      </c>
      <c r="BH306" s="142">
        <f t="shared" si="90"/>
        <v>0</v>
      </c>
      <c r="BI306" s="142">
        <f t="shared" si="91"/>
        <v>0</v>
      </c>
      <c r="BJ306" s="62" t="s">
        <v>22</v>
      </c>
      <c r="BK306" s="142">
        <f t="shared" si="92"/>
        <v>0</v>
      </c>
      <c r="BL306" s="62" t="s">
        <v>139</v>
      </c>
      <c r="BM306" s="62" t="s">
        <v>448</v>
      </c>
    </row>
    <row r="307" s="6" customFormat="1" ht="22.5" customHeight="1" spans="2:51">
      <c r="B307" s="90"/>
      <c r="C307" s="91"/>
      <c r="D307" s="91"/>
      <c r="E307" s="92" t="s">
        <v>5</v>
      </c>
      <c r="F307" s="93" t="s">
        <v>449</v>
      </c>
      <c r="G307" s="94"/>
      <c r="H307" s="94"/>
      <c r="I307" s="94"/>
      <c r="J307" s="91"/>
      <c r="K307" s="110">
        <v>2888.064</v>
      </c>
      <c r="L307" s="91"/>
      <c r="M307" s="91"/>
      <c r="N307" s="91"/>
      <c r="O307" s="91"/>
      <c r="P307" s="91"/>
      <c r="Q307" s="91"/>
      <c r="R307" s="130"/>
      <c r="T307" s="131"/>
      <c r="U307" s="91"/>
      <c r="V307" s="91"/>
      <c r="W307" s="91"/>
      <c r="X307" s="91"/>
      <c r="Y307" s="91"/>
      <c r="Z307" s="91"/>
      <c r="AA307" s="136"/>
      <c r="AT307" s="139" t="s">
        <v>150</v>
      </c>
      <c r="AU307" s="139" t="s">
        <v>145</v>
      </c>
      <c r="AV307" s="6" t="s">
        <v>94</v>
      </c>
      <c r="AW307" s="6" t="s">
        <v>35</v>
      </c>
      <c r="AX307" s="6" t="s">
        <v>22</v>
      </c>
      <c r="AY307" s="139" t="s">
        <v>134</v>
      </c>
    </row>
    <row r="308" s="1" customFormat="1" ht="31.5" customHeight="1" spans="2:65">
      <c r="B308" s="86"/>
      <c r="C308" s="87" t="s">
        <v>450</v>
      </c>
      <c r="D308" s="87" t="s">
        <v>135</v>
      </c>
      <c r="E308" s="88" t="s">
        <v>451</v>
      </c>
      <c r="F308" s="89" t="s">
        <v>452</v>
      </c>
      <c r="G308" s="89"/>
      <c r="H308" s="89"/>
      <c r="I308" s="89"/>
      <c r="J308" s="107" t="s">
        <v>209</v>
      </c>
      <c r="K308" s="108">
        <v>69.84</v>
      </c>
      <c r="L308" s="109"/>
      <c r="M308" s="109"/>
      <c r="N308" s="109">
        <f t="shared" si="83"/>
        <v>0</v>
      </c>
      <c r="O308" s="109"/>
      <c r="P308" s="109"/>
      <c r="Q308" s="109"/>
      <c r="R308" s="126"/>
      <c r="T308" s="127" t="s">
        <v>5</v>
      </c>
      <c r="U308" s="128" t="s">
        <v>43</v>
      </c>
      <c r="V308" s="129">
        <v>0</v>
      </c>
      <c r="W308" s="129">
        <f t="shared" si="84"/>
        <v>0</v>
      </c>
      <c r="X308" s="129">
        <v>0</v>
      </c>
      <c r="Y308" s="129">
        <f t="shared" si="85"/>
        <v>0</v>
      </c>
      <c r="Z308" s="129">
        <v>0</v>
      </c>
      <c r="AA308" s="135">
        <f t="shared" si="86"/>
        <v>0</v>
      </c>
      <c r="AR308" s="62" t="s">
        <v>139</v>
      </c>
      <c r="AT308" s="62" t="s">
        <v>135</v>
      </c>
      <c r="AU308" s="62" t="s">
        <v>145</v>
      </c>
      <c r="AY308" s="62" t="s">
        <v>134</v>
      </c>
      <c r="BE308" s="142">
        <f t="shared" si="87"/>
        <v>0</v>
      </c>
      <c r="BF308" s="142">
        <f t="shared" si="88"/>
        <v>0</v>
      </c>
      <c r="BG308" s="142">
        <f t="shared" si="89"/>
        <v>0</v>
      </c>
      <c r="BH308" s="142">
        <f t="shared" si="90"/>
        <v>0</v>
      </c>
      <c r="BI308" s="142">
        <f t="shared" si="91"/>
        <v>0</v>
      </c>
      <c r="BJ308" s="62" t="s">
        <v>22</v>
      </c>
      <c r="BK308" s="142">
        <f t="shared" si="92"/>
        <v>0</v>
      </c>
      <c r="BL308" s="62" t="s">
        <v>139</v>
      </c>
      <c r="BM308" s="62" t="s">
        <v>453</v>
      </c>
    </row>
    <row r="309" s="6" customFormat="1" ht="22.5" customHeight="1" spans="2:51">
      <c r="B309" s="90"/>
      <c r="C309" s="91"/>
      <c r="D309" s="91"/>
      <c r="E309" s="92" t="s">
        <v>5</v>
      </c>
      <c r="F309" s="93" t="s">
        <v>454</v>
      </c>
      <c r="G309" s="94"/>
      <c r="H309" s="94"/>
      <c r="I309" s="94"/>
      <c r="J309" s="91"/>
      <c r="K309" s="110">
        <v>69.84</v>
      </c>
      <c r="L309" s="91"/>
      <c r="M309" s="91"/>
      <c r="N309" s="91"/>
      <c r="O309" s="91"/>
      <c r="P309" s="91"/>
      <c r="Q309" s="91"/>
      <c r="R309" s="130"/>
      <c r="T309" s="131"/>
      <c r="U309" s="91"/>
      <c r="V309" s="91"/>
      <c r="W309" s="91"/>
      <c r="X309" s="91"/>
      <c r="Y309" s="91"/>
      <c r="Z309" s="91"/>
      <c r="AA309" s="136"/>
      <c r="AT309" s="139" t="s">
        <v>150</v>
      </c>
      <c r="AU309" s="139" t="s">
        <v>145</v>
      </c>
      <c r="AV309" s="6" t="s">
        <v>94</v>
      </c>
      <c r="AW309" s="6" t="s">
        <v>35</v>
      </c>
      <c r="AX309" s="6" t="s">
        <v>22</v>
      </c>
      <c r="AY309" s="139" t="s">
        <v>134</v>
      </c>
    </row>
    <row r="310" s="1" customFormat="1" ht="31.5" customHeight="1" spans="2:65">
      <c r="B310" s="86"/>
      <c r="C310" s="87" t="s">
        <v>455</v>
      </c>
      <c r="D310" s="87" t="s">
        <v>135</v>
      </c>
      <c r="E310" s="88" t="s">
        <v>456</v>
      </c>
      <c r="F310" s="89" t="s">
        <v>457</v>
      </c>
      <c r="G310" s="89"/>
      <c r="H310" s="89"/>
      <c r="I310" s="89"/>
      <c r="J310" s="107" t="s">
        <v>209</v>
      </c>
      <c r="K310" s="108">
        <v>24</v>
      </c>
      <c r="L310" s="109"/>
      <c r="M310" s="109"/>
      <c r="N310" s="109">
        <f t="shared" ref="N310:N315" si="93">ROUND(L310*K310,2)</f>
        <v>0</v>
      </c>
      <c r="O310" s="109"/>
      <c r="P310" s="109"/>
      <c r="Q310" s="109"/>
      <c r="R310" s="126"/>
      <c r="T310" s="127" t="s">
        <v>5</v>
      </c>
      <c r="U310" s="128" t="s">
        <v>43</v>
      </c>
      <c r="V310" s="129">
        <v>0</v>
      </c>
      <c r="W310" s="129">
        <f t="shared" ref="W310:W315" si="94">V310*K310</f>
        <v>0</v>
      </c>
      <c r="X310" s="129">
        <v>0</v>
      </c>
      <c r="Y310" s="129">
        <f t="shared" ref="Y310:Y315" si="95">X310*K310</f>
        <v>0</v>
      </c>
      <c r="Z310" s="129">
        <v>0</v>
      </c>
      <c r="AA310" s="135">
        <f t="shared" ref="AA310:AA315" si="96">Z310*K310</f>
        <v>0</v>
      </c>
      <c r="AR310" s="62" t="s">
        <v>139</v>
      </c>
      <c r="AT310" s="62" t="s">
        <v>135</v>
      </c>
      <c r="AU310" s="62" t="s">
        <v>145</v>
      </c>
      <c r="AY310" s="62" t="s">
        <v>134</v>
      </c>
      <c r="BE310" s="142">
        <f t="shared" ref="BE310:BE315" si="97">IF(U310="základní",N310,0)</f>
        <v>0</v>
      </c>
      <c r="BF310" s="142">
        <f t="shared" ref="BF310:BF315" si="98">IF(U310="snížená",N310,0)</f>
        <v>0</v>
      </c>
      <c r="BG310" s="142">
        <f t="shared" ref="BG310:BG315" si="99">IF(U310="zákl. přenesená",N310,0)</f>
        <v>0</v>
      </c>
      <c r="BH310" s="142">
        <f t="shared" ref="BH310:BH315" si="100">IF(U310="sníž. přenesená",N310,0)</f>
        <v>0</v>
      </c>
      <c r="BI310" s="142">
        <f t="shared" ref="BI310:BI315" si="101">IF(U310="nulová",N310,0)</f>
        <v>0</v>
      </c>
      <c r="BJ310" s="62" t="s">
        <v>22</v>
      </c>
      <c r="BK310" s="142">
        <f t="shared" ref="BK310:BK315" si="102">ROUND(L310*K310,2)</f>
        <v>0</v>
      </c>
      <c r="BL310" s="62" t="s">
        <v>139</v>
      </c>
      <c r="BM310" s="62" t="s">
        <v>458</v>
      </c>
    </row>
    <row r="311" s="6" customFormat="1" ht="22.5" customHeight="1" spans="2:51">
      <c r="B311" s="90"/>
      <c r="C311" s="91"/>
      <c r="D311" s="91"/>
      <c r="E311" s="92" t="s">
        <v>5</v>
      </c>
      <c r="F311" s="93" t="s">
        <v>459</v>
      </c>
      <c r="G311" s="94"/>
      <c r="H311" s="94"/>
      <c r="I311" s="94"/>
      <c r="J311" s="91"/>
      <c r="K311" s="110">
        <v>24</v>
      </c>
      <c r="L311" s="91"/>
      <c r="M311" s="91"/>
      <c r="N311" s="91"/>
      <c r="O311" s="91"/>
      <c r="P311" s="91"/>
      <c r="Q311" s="91"/>
      <c r="R311" s="130"/>
      <c r="T311" s="131"/>
      <c r="U311" s="91"/>
      <c r="V311" s="91"/>
      <c r="W311" s="91"/>
      <c r="X311" s="91"/>
      <c r="Y311" s="91"/>
      <c r="Z311" s="91"/>
      <c r="AA311" s="136"/>
      <c r="AT311" s="139" t="s">
        <v>150</v>
      </c>
      <c r="AU311" s="139" t="s">
        <v>145</v>
      </c>
      <c r="AV311" s="6" t="s">
        <v>94</v>
      </c>
      <c r="AW311" s="6" t="s">
        <v>35</v>
      </c>
      <c r="AX311" s="6" t="s">
        <v>78</v>
      </c>
      <c r="AY311" s="139" t="s">
        <v>134</v>
      </c>
    </row>
    <row r="312" s="7" customFormat="1" ht="22.5" customHeight="1" spans="2:51">
      <c r="B312" s="143"/>
      <c r="C312" s="144"/>
      <c r="D312" s="144"/>
      <c r="E312" s="145" t="s">
        <v>5</v>
      </c>
      <c r="F312" s="146" t="s">
        <v>151</v>
      </c>
      <c r="G312" s="144"/>
      <c r="H312" s="144"/>
      <c r="I312" s="144"/>
      <c r="J312" s="144"/>
      <c r="K312" s="151">
        <v>24</v>
      </c>
      <c r="L312" s="144"/>
      <c r="M312" s="144"/>
      <c r="N312" s="144"/>
      <c r="O312" s="144"/>
      <c r="P312" s="144"/>
      <c r="Q312" s="144"/>
      <c r="R312" s="157"/>
      <c r="T312" s="158"/>
      <c r="U312" s="144"/>
      <c r="V312" s="144"/>
      <c r="W312" s="144"/>
      <c r="X312" s="144"/>
      <c r="Y312" s="144"/>
      <c r="Z312" s="144"/>
      <c r="AA312" s="159"/>
      <c r="AT312" s="160" t="s">
        <v>150</v>
      </c>
      <c r="AU312" s="160" t="s">
        <v>145</v>
      </c>
      <c r="AV312" s="7" t="s">
        <v>139</v>
      </c>
      <c r="AW312" s="7" t="s">
        <v>35</v>
      </c>
      <c r="AX312" s="7" t="s">
        <v>22</v>
      </c>
      <c r="AY312" s="160" t="s">
        <v>134</v>
      </c>
    </row>
    <row r="313" s="1" customFormat="1" ht="31.5" customHeight="1" spans="2:65">
      <c r="B313" s="86"/>
      <c r="C313" s="87" t="s">
        <v>460</v>
      </c>
      <c r="D313" s="87" t="s">
        <v>135</v>
      </c>
      <c r="E313" s="88" t="s">
        <v>461</v>
      </c>
      <c r="F313" s="89" t="s">
        <v>462</v>
      </c>
      <c r="G313" s="89"/>
      <c r="H313" s="89"/>
      <c r="I313" s="89"/>
      <c r="J313" s="107" t="s">
        <v>209</v>
      </c>
      <c r="K313" s="108">
        <v>26.496</v>
      </c>
      <c r="L313" s="109"/>
      <c r="M313" s="109"/>
      <c r="N313" s="109">
        <f t="shared" si="93"/>
        <v>0</v>
      </c>
      <c r="O313" s="109"/>
      <c r="P313" s="109"/>
      <c r="Q313" s="109"/>
      <c r="R313" s="126"/>
      <c r="T313" s="127" t="s">
        <v>5</v>
      </c>
      <c r="U313" s="128" t="s">
        <v>43</v>
      </c>
      <c r="V313" s="129">
        <v>0</v>
      </c>
      <c r="W313" s="129">
        <f t="shared" si="94"/>
        <v>0</v>
      </c>
      <c r="X313" s="129">
        <v>0</v>
      </c>
      <c r="Y313" s="129">
        <f t="shared" si="95"/>
        <v>0</v>
      </c>
      <c r="Z313" s="129">
        <v>0</v>
      </c>
      <c r="AA313" s="135">
        <f t="shared" si="96"/>
        <v>0</v>
      </c>
      <c r="AR313" s="62" t="s">
        <v>139</v>
      </c>
      <c r="AT313" s="62" t="s">
        <v>135</v>
      </c>
      <c r="AU313" s="62" t="s">
        <v>145</v>
      </c>
      <c r="AY313" s="62" t="s">
        <v>134</v>
      </c>
      <c r="BE313" s="142">
        <f t="shared" si="97"/>
        <v>0</v>
      </c>
      <c r="BF313" s="142">
        <f t="shared" si="98"/>
        <v>0</v>
      </c>
      <c r="BG313" s="142">
        <f t="shared" si="99"/>
        <v>0</v>
      </c>
      <c r="BH313" s="142">
        <f t="shared" si="100"/>
        <v>0</v>
      </c>
      <c r="BI313" s="142">
        <f t="shared" si="101"/>
        <v>0</v>
      </c>
      <c r="BJ313" s="62" t="s">
        <v>22</v>
      </c>
      <c r="BK313" s="142">
        <f t="shared" si="102"/>
        <v>0</v>
      </c>
      <c r="BL313" s="62" t="s">
        <v>139</v>
      </c>
      <c r="BM313" s="62" t="s">
        <v>463</v>
      </c>
    </row>
    <row r="314" s="6" customFormat="1" ht="22.5" customHeight="1" spans="2:51">
      <c r="B314" s="90"/>
      <c r="C314" s="91"/>
      <c r="D314" s="91"/>
      <c r="E314" s="92" t="s">
        <v>5</v>
      </c>
      <c r="F314" s="93" t="s">
        <v>464</v>
      </c>
      <c r="G314" s="94"/>
      <c r="H314" s="94"/>
      <c r="I314" s="94"/>
      <c r="J314" s="91"/>
      <c r="K314" s="110">
        <v>26.496</v>
      </c>
      <c r="L314" s="91"/>
      <c r="M314" s="91"/>
      <c r="N314" s="91"/>
      <c r="O314" s="91"/>
      <c r="P314" s="91"/>
      <c r="Q314" s="91"/>
      <c r="R314" s="130"/>
      <c r="T314" s="131"/>
      <c r="U314" s="91"/>
      <c r="V314" s="91"/>
      <c r="W314" s="91"/>
      <c r="X314" s="91"/>
      <c r="Y314" s="91"/>
      <c r="Z314" s="91"/>
      <c r="AA314" s="136"/>
      <c r="AT314" s="139" t="s">
        <v>150</v>
      </c>
      <c r="AU314" s="139" t="s">
        <v>145</v>
      </c>
      <c r="AV314" s="6" t="s">
        <v>94</v>
      </c>
      <c r="AW314" s="6" t="s">
        <v>35</v>
      </c>
      <c r="AX314" s="6" t="s">
        <v>22</v>
      </c>
      <c r="AY314" s="139" t="s">
        <v>134</v>
      </c>
    </row>
    <row r="315" s="1" customFormat="1" ht="31.5" customHeight="1" spans="2:65">
      <c r="B315" s="86"/>
      <c r="C315" s="87" t="s">
        <v>465</v>
      </c>
      <c r="D315" s="87" t="s">
        <v>135</v>
      </c>
      <c r="E315" s="88" t="s">
        <v>466</v>
      </c>
      <c r="F315" s="89" t="s">
        <v>467</v>
      </c>
      <c r="G315" s="89"/>
      <c r="H315" s="89"/>
      <c r="I315" s="89"/>
      <c r="J315" s="107" t="s">
        <v>209</v>
      </c>
      <c r="K315" s="108">
        <v>472.464</v>
      </c>
      <c r="L315" s="109"/>
      <c r="M315" s="109"/>
      <c r="N315" s="109">
        <f t="shared" si="93"/>
        <v>0</v>
      </c>
      <c r="O315" s="109"/>
      <c r="P315" s="109"/>
      <c r="Q315" s="109"/>
      <c r="R315" s="126"/>
      <c r="T315" s="127" t="s">
        <v>5</v>
      </c>
      <c r="U315" s="128" t="s">
        <v>43</v>
      </c>
      <c r="V315" s="129">
        <v>0</v>
      </c>
      <c r="W315" s="129">
        <f t="shared" si="94"/>
        <v>0</v>
      </c>
      <c r="X315" s="129">
        <v>0</v>
      </c>
      <c r="Y315" s="129">
        <f t="shared" si="95"/>
        <v>0</v>
      </c>
      <c r="Z315" s="129">
        <v>0</v>
      </c>
      <c r="AA315" s="135">
        <f t="shared" si="96"/>
        <v>0</v>
      </c>
      <c r="AR315" s="62" t="s">
        <v>139</v>
      </c>
      <c r="AT315" s="62" t="s">
        <v>135</v>
      </c>
      <c r="AU315" s="62" t="s">
        <v>145</v>
      </c>
      <c r="AY315" s="62" t="s">
        <v>134</v>
      </c>
      <c r="BE315" s="142">
        <f t="shared" si="97"/>
        <v>0</v>
      </c>
      <c r="BF315" s="142">
        <f t="shared" si="98"/>
        <v>0</v>
      </c>
      <c r="BG315" s="142">
        <f t="shared" si="99"/>
        <v>0</v>
      </c>
      <c r="BH315" s="142">
        <f t="shared" si="100"/>
        <v>0</v>
      </c>
      <c r="BI315" s="142">
        <f t="shared" si="101"/>
        <v>0</v>
      </c>
      <c r="BJ315" s="62" t="s">
        <v>22</v>
      </c>
      <c r="BK315" s="142">
        <f t="shared" si="102"/>
        <v>0</v>
      </c>
      <c r="BL315" s="62" t="s">
        <v>139</v>
      </c>
      <c r="BM315" s="62" t="s">
        <v>468</v>
      </c>
    </row>
    <row r="316" s="6" customFormat="1" ht="22.5" customHeight="1" spans="2:51">
      <c r="B316" s="90"/>
      <c r="C316" s="91"/>
      <c r="D316" s="91"/>
      <c r="E316" s="92" t="s">
        <v>5</v>
      </c>
      <c r="F316" s="93" t="s">
        <v>469</v>
      </c>
      <c r="G316" s="94"/>
      <c r="H316" s="94"/>
      <c r="I316" s="94"/>
      <c r="J316" s="91"/>
      <c r="K316" s="110">
        <v>472.464</v>
      </c>
      <c r="L316" s="91"/>
      <c r="M316" s="91"/>
      <c r="N316" s="91"/>
      <c r="O316" s="91"/>
      <c r="P316" s="91"/>
      <c r="Q316" s="91"/>
      <c r="R316" s="130"/>
      <c r="T316" s="131"/>
      <c r="U316" s="91"/>
      <c r="V316" s="91"/>
      <c r="W316" s="91"/>
      <c r="X316" s="91"/>
      <c r="Y316" s="91"/>
      <c r="Z316" s="91"/>
      <c r="AA316" s="136"/>
      <c r="AT316" s="139" t="s">
        <v>150</v>
      </c>
      <c r="AU316" s="139" t="s">
        <v>145</v>
      </c>
      <c r="AV316" s="6" t="s">
        <v>94</v>
      </c>
      <c r="AW316" s="6" t="s">
        <v>35</v>
      </c>
      <c r="AX316" s="6" t="s">
        <v>22</v>
      </c>
      <c r="AY316" s="139" t="s">
        <v>134</v>
      </c>
    </row>
    <row r="317" s="5" customFormat="1" ht="37.35" customHeight="1" spans="2:63">
      <c r="B317" s="82"/>
      <c r="C317" s="83"/>
      <c r="D317" s="84" t="s">
        <v>114</v>
      </c>
      <c r="E317" s="84"/>
      <c r="F317" s="84"/>
      <c r="G317" s="84"/>
      <c r="H317" s="84"/>
      <c r="I317" s="84"/>
      <c r="J317" s="84"/>
      <c r="K317" s="84"/>
      <c r="L317" s="84"/>
      <c r="M317" s="84"/>
      <c r="N317" s="104">
        <f>BK317</f>
        <v>0</v>
      </c>
      <c r="O317" s="97"/>
      <c r="P317" s="97"/>
      <c r="Q317" s="97"/>
      <c r="R317" s="123"/>
      <c r="T317" s="124"/>
      <c r="U317" s="83"/>
      <c r="V317" s="83"/>
      <c r="W317" s="125">
        <f t="shared" ref="W317:AA317" si="103">W318+W350</f>
        <v>5.5785</v>
      </c>
      <c r="X317" s="83"/>
      <c r="Y317" s="125">
        <f t="shared" si="103"/>
        <v>0.123765</v>
      </c>
      <c r="Z317" s="83"/>
      <c r="AA317" s="134">
        <f t="shared" si="103"/>
        <v>0.004</v>
      </c>
      <c r="AR317" s="137" t="s">
        <v>94</v>
      </c>
      <c r="AT317" s="138" t="s">
        <v>77</v>
      </c>
      <c r="AU317" s="138" t="s">
        <v>78</v>
      </c>
      <c r="AY317" s="137" t="s">
        <v>134</v>
      </c>
      <c r="BK317" s="141">
        <f>BK318+BK350</f>
        <v>0</v>
      </c>
    </row>
    <row r="318" s="5" customFormat="1" ht="19.9" customHeight="1" spans="2:63">
      <c r="B318" s="82"/>
      <c r="C318" s="83"/>
      <c r="D318" s="85" t="s">
        <v>115</v>
      </c>
      <c r="E318" s="85"/>
      <c r="F318" s="85"/>
      <c r="G318" s="85"/>
      <c r="H318" s="85"/>
      <c r="I318" s="85"/>
      <c r="J318" s="85"/>
      <c r="K318" s="85"/>
      <c r="L318" s="85"/>
      <c r="M318" s="85"/>
      <c r="N318" s="105">
        <f>BK318</f>
        <v>0</v>
      </c>
      <c r="O318" s="106"/>
      <c r="P318" s="106"/>
      <c r="Q318" s="106"/>
      <c r="R318" s="123"/>
      <c r="T318" s="124"/>
      <c r="U318" s="83"/>
      <c r="V318" s="83"/>
      <c r="W318" s="125">
        <f t="shared" ref="W318:AA318" si="104">SUM(W319:W349)</f>
        <v>0</v>
      </c>
      <c r="X318" s="83"/>
      <c r="Y318" s="125">
        <f t="shared" si="104"/>
        <v>0</v>
      </c>
      <c r="Z318" s="83"/>
      <c r="AA318" s="134">
        <f t="shared" si="104"/>
        <v>0</v>
      </c>
      <c r="AR318" s="137" t="s">
        <v>94</v>
      </c>
      <c r="AT318" s="138" t="s">
        <v>77</v>
      </c>
      <c r="AU318" s="138" t="s">
        <v>22</v>
      </c>
      <c r="AY318" s="137" t="s">
        <v>134</v>
      </c>
      <c r="BK318" s="141">
        <f>SUM(BK319:BK349)</f>
        <v>0</v>
      </c>
    </row>
    <row r="319" s="1" customFormat="1" ht="31.5" customHeight="1" spans="2:65">
      <c r="B319" s="86"/>
      <c r="C319" s="87" t="s">
        <v>470</v>
      </c>
      <c r="D319" s="87" t="s">
        <v>135</v>
      </c>
      <c r="E319" s="88" t="s">
        <v>471</v>
      </c>
      <c r="F319" s="89" t="s">
        <v>472</v>
      </c>
      <c r="G319" s="89"/>
      <c r="H319" s="89"/>
      <c r="I319" s="89"/>
      <c r="J319" s="107" t="s">
        <v>138</v>
      </c>
      <c r="K319" s="108">
        <v>50.64</v>
      </c>
      <c r="L319" s="109"/>
      <c r="M319" s="109"/>
      <c r="N319" s="109">
        <f>ROUND(L319*K319,2)</f>
        <v>0</v>
      </c>
      <c r="O319" s="109"/>
      <c r="P319" s="109"/>
      <c r="Q319" s="109"/>
      <c r="R319" s="126"/>
      <c r="T319" s="127" t="s">
        <v>5</v>
      </c>
      <c r="U319" s="128" t="s">
        <v>43</v>
      </c>
      <c r="V319" s="129">
        <v>0</v>
      </c>
      <c r="W319" s="129">
        <f>V319*K319</f>
        <v>0</v>
      </c>
      <c r="X319" s="129">
        <v>0</v>
      </c>
      <c r="Y319" s="129">
        <f>X319*K319</f>
        <v>0</v>
      </c>
      <c r="Z319" s="129">
        <v>0</v>
      </c>
      <c r="AA319" s="135">
        <f>Z319*K319</f>
        <v>0</v>
      </c>
      <c r="AR319" s="62" t="s">
        <v>206</v>
      </c>
      <c r="AT319" s="62" t="s">
        <v>135</v>
      </c>
      <c r="AU319" s="62" t="s">
        <v>94</v>
      </c>
      <c r="AY319" s="62" t="s">
        <v>134</v>
      </c>
      <c r="BE319" s="142">
        <f>IF(U319="základní",N319,0)</f>
        <v>0</v>
      </c>
      <c r="BF319" s="142">
        <f>IF(U319="snížená",N319,0)</f>
        <v>0</v>
      </c>
      <c r="BG319" s="142">
        <f>IF(U319="zákl. přenesená",N319,0)</f>
        <v>0</v>
      </c>
      <c r="BH319" s="142">
        <f>IF(U319="sníž. přenesená",N319,0)</f>
        <v>0</v>
      </c>
      <c r="BI319" s="142">
        <f>IF(U319="nulová",N319,0)</f>
        <v>0</v>
      </c>
      <c r="BJ319" s="62" t="s">
        <v>22</v>
      </c>
      <c r="BK319" s="142">
        <f>ROUND(L319*K319,2)</f>
        <v>0</v>
      </c>
      <c r="BL319" s="62" t="s">
        <v>206</v>
      </c>
      <c r="BM319" s="62" t="s">
        <v>473</v>
      </c>
    </row>
    <row r="320" s="1" customFormat="1" ht="22.5" customHeight="1" spans="2:47">
      <c r="B320" s="24"/>
      <c r="C320" s="25"/>
      <c r="D320" s="25"/>
      <c r="E320" s="25"/>
      <c r="F320" s="170" t="s">
        <v>474</v>
      </c>
      <c r="G320" s="30"/>
      <c r="H320" s="30"/>
      <c r="I320" s="30"/>
      <c r="J320" s="25"/>
      <c r="K320" s="25"/>
      <c r="L320" s="25"/>
      <c r="M320" s="25"/>
      <c r="N320" s="25"/>
      <c r="O320" s="25"/>
      <c r="P320" s="25"/>
      <c r="Q320" s="25"/>
      <c r="R320" s="61"/>
      <c r="T320" s="171"/>
      <c r="U320" s="25"/>
      <c r="V320" s="25"/>
      <c r="W320" s="25"/>
      <c r="X320" s="25"/>
      <c r="Y320" s="25"/>
      <c r="Z320" s="25"/>
      <c r="AA320" s="172"/>
      <c r="AT320" s="62" t="s">
        <v>475</v>
      </c>
      <c r="AU320" s="62" t="s">
        <v>94</v>
      </c>
    </row>
    <row r="321" s="6" customFormat="1" ht="22.5" customHeight="1" spans="2:51">
      <c r="B321" s="90"/>
      <c r="C321" s="91"/>
      <c r="D321" s="91"/>
      <c r="E321" s="92" t="s">
        <v>5</v>
      </c>
      <c r="F321" s="147" t="s">
        <v>476</v>
      </c>
      <c r="G321" s="91"/>
      <c r="H321" s="91"/>
      <c r="I321" s="91"/>
      <c r="J321" s="91"/>
      <c r="K321" s="110">
        <v>50.64</v>
      </c>
      <c r="L321" s="91"/>
      <c r="M321" s="91"/>
      <c r="N321" s="91"/>
      <c r="O321" s="91"/>
      <c r="P321" s="91"/>
      <c r="Q321" s="91"/>
      <c r="R321" s="130"/>
      <c r="T321" s="131"/>
      <c r="U321" s="91"/>
      <c r="V321" s="91"/>
      <c r="W321" s="91"/>
      <c r="X321" s="91"/>
      <c r="Y321" s="91"/>
      <c r="Z321" s="91"/>
      <c r="AA321" s="136"/>
      <c r="AT321" s="139" t="s">
        <v>150</v>
      </c>
      <c r="AU321" s="139" t="s">
        <v>94</v>
      </c>
      <c r="AV321" s="6" t="s">
        <v>94</v>
      </c>
      <c r="AW321" s="6" t="s">
        <v>35</v>
      </c>
      <c r="AX321" s="6" t="s">
        <v>78</v>
      </c>
      <c r="AY321" s="139" t="s">
        <v>134</v>
      </c>
    </row>
    <row r="322" s="7" customFormat="1" ht="22.5" customHeight="1" spans="2:51">
      <c r="B322" s="143"/>
      <c r="C322" s="144"/>
      <c r="D322" s="144"/>
      <c r="E322" s="145" t="s">
        <v>5</v>
      </c>
      <c r="F322" s="146" t="s">
        <v>151</v>
      </c>
      <c r="G322" s="144"/>
      <c r="H322" s="144"/>
      <c r="I322" s="144"/>
      <c r="J322" s="144"/>
      <c r="K322" s="151">
        <v>50.64</v>
      </c>
      <c r="L322" s="144"/>
      <c r="M322" s="144"/>
      <c r="N322" s="144"/>
      <c r="O322" s="144"/>
      <c r="P322" s="144"/>
      <c r="Q322" s="144"/>
      <c r="R322" s="157"/>
      <c r="T322" s="158"/>
      <c r="U322" s="144"/>
      <c r="V322" s="144"/>
      <c r="W322" s="144"/>
      <c r="X322" s="144"/>
      <c r="Y322" s="144"/>
      <c r="Z322" s="144"/>
      <c r="AA322" s="159"/>
      <c r="AT322" s="160" t="s">
        <v>150</v>
      </c>
      <c r="AU322" s="160" t="s">
        <v>94</v>
      </c>
      <c r="AV322" s="7" t="s">
        <v>139</v>
      </c>
      <c r="AW322" s="7" t="s">
        <v>35</v>
      </c>
      <c r="AX322" s="7" t="s">
        <v>22</v>
      </c>
      <c r="AY322" s="160" t="s">
        <v>134</v>
      </c>
    </row>
    <row r="323" s="1" customFormat="1" ht="22.5" customHeight="1" spans="2:65">
      <c r="B323" s="86"/>
      <c r="C323" s="148" t="s">
        <v>477</v>
      </c>
      <c r="D323" s="148" t="s">
        <v>218</v>
      </c>
      <c r="E323" s="149" t="s">
        <v>478</v>
      </c>
      <c r="F323" s="150" t="s">
        <v>479</v>
      </c>
      <c r="G323" s="150"/>
      <c r="H323" s="150"/>
      <c r="I323" s="150"/>
      <c r="J323" s="152" t="s">
        <v>209</v>
      </c>
      <c r="K323" s="153">
        <v>0.02</v>
      </c>
      <c r="L323" s="154"/>
      <c r="M323" s="154"/>
      <c r="N323" s="154">
        <f>ROUND(L323*K323,2)</f>
        <v>0</v>
      </c>
      <c r="O323" s="109"/>
      <c r="P323" s="109"/>
      <c r="Q323" s="109"/>
      <c r="R323" s="126"/>
      <c r="T323" s="127" t="s">
        <v>5</v>
      </c>
      <c r="U323" s="128" t="s">
        <v>43</v>
      </c>
      <c r="V323" s="129">
        <v>0</v>
      </c>
      <c r="W323" s="129">
        <f>V323*K323</f>
        <v>0</v>
      </c>
      <c r="X323" s="129">
        <v>0</v>
      </c>
      <c r="Y323" s="129">
        <f>X323*K323</f>
        <v>0</v>
      </c>
      <c r="Z323" s="129">
        <v>0</v>
      </c>
      <c r="AA323" s="135">
        <f>Z323*K323</f>
        <v>0</v>
      </c>
      <c r="AR323" s="62" t="s">
        <v>281</v>
      </c>
      <c r="AT323" s="62" t="s">
        <v>218</v>
      </c>
      <c r="AU323" s="62" t="s">
        <v>94</v>
      </c>
      <c r="AY323" s="62" t="s">
        <v>134</v>
      </c>
      <c r="BE323" s="142">
        <f>IF(U323="základní",N323,0)</f>
        <v>0</v>
      </c>
      <c r="BF323" s="142">
        <f>IF(U323="snížená",N323,0)</f>
        <v>0</v>
      </c>
      <c r="BG323" s="142">
        <f>IF(U323="zákl. přenesená",N323,0)</f>
        <v>0</v>
      </c>
      <c r="BH323" s="142">
        <f>IF(U323="sníž. přenesená",N323,0)</f>
        <v>0</v>
      </c>
      <c r="BI323" s="142">
        <f>IF(U323="nulová",N323,0)</f>
        <v>0</v>
      </c>
      <c r="BJ323" s="62" t="s">
        <v>22</v>
      </c>
      <c r="BK323" s="142">
        <f>ROUND(L323*K323,2)</f>
        <v>0</v>
      </c>
      <c r="BL323" s="62" t="s">
        <v>206</v>
      </c>
      <c r="BM323" s="62" t="s">
        <v>480</v>
      </c>
    </row>
    <row r="324" s="6" customFormat="1" ht="22.5" customHeight="1" spans="2:51">
      <c r="B324" s="90"/>
      <c r="C324" s="91"/>
      <c r="D324" s="91"/>
      <c r="E324" s="92" t="s">
        <v>5</v>
      </c>
      <c r="F324" s="93" t="s">
        <v>481</v>
      </c>
      <c r="G324" s="94"/>
      <c r="H324" s="94"/>
      <c r="I324" s="94"/>
      <c r="J324" s="91"/>
      <c r="K324" s="110">
        <v>0.02</v>
      </c>
      <c r="L324" s="91"/>
      <c r="M324" s="91"/>
      <c r="N324" s="91"/>
      <c r="O324" s="91"/>
      <c r="P324" s="91"/>
      <c r="Q324" s="91"/>
      <c r="R324" s="130"/>
      <c r="T324" s="131"/>
      <c r="U324" s="91"/>
      <c r="V324" s="91"/>
      <c r="W324" s="91"/>
      <c r="X324" s="91"/>
      <c r="Y324" s="91"/>
      <c r="Z324" s="91"/>
      <c r="AA324" s="136"/>
      <c r="AT324" s="139" t="s">
        <v>150</v>
      </c>
      <c r="AU324" s="139" t="s">
        <v>94</v>
      </c>
      <c r="AV324" s="6" t="s">
        <v>94</v>
      </c>
      <c r="AW324" s="6" t="s">
        <v>35</v>
      </c>
      <c r="AX324" s="6" t="s">
        <v>78</v>
      </c>
      <c r="AY324" s="139" t="s">
        <v>134</v>
      </c>
    </row>
    <row r="325" s="7" customFormat="1" ht="22.5" customHeight="1" spans="2:51">
      <c r="B325" s="143"/>
      <c r="C325" s="144"/>
      <c r="D325" s="144"/>
      <c r="E325" s="145" t="s">
        <v>5</v>
      </c>
      <c r="F325" s="146" t="s">
        <v>151</v>
      </c>
      <c r="G325" s="144"/>
      <c r="H325" s="144"/>
      <c r="I325" s="144"/>
      <c r="J325" s="144"/>
      <c r="K325" s="151">
        <v>0.02</v>
      </c>
      <c r="L325" s="144"/>
      <c r="M325" s="144"/>
      <c r="N325" s="144"/>
      <c r="O325" s="144"/>
      <c r="P325" s="144"/>
      <c r="Q325" s="144"/>
      <c r="R325" s="157"/>
      <c r="T325" s="158"/>
      <c r="U325" s="144"/>
      <c r="V325" s="144"/>
      <c r="W325" s="144"/>
      <c r="X325" s="144"/>
      <c r="Y325" s="144"/>
      <c r="Z325" s="144"/>
      <c r="AA325" s="159"/>
      <c r="AT325" s="160" t="s">
        <v>150</v>
      </c>
      <c r="AU325" s="160" t="s">
        <v>94</v>
      </c>
      <c r="AV325" s="7" t="s">
        <v>139</v>
      </c>
      <c r="AW325" s="7" t="s">
        <v>35</v>
      </c>
      <c r="AX325" s="7" t="s">
        <v>22</v>
      </c>
      <c r="AY325" s="160" t="s">
        <v>134</v>
      </c>
    </row>
    <row r="326" s="1" customFormat="1" ht="31.5" customHeight="1" spans="2:65">
      <c r="B326" s="86"/>
      <c r="C326" s="87" t="s">
        <v>482</v>
      </c>
      <c r="D326" s="87" t="s">
        <v>135</v>
      </c>
      <c r="E326" s="88" t="s">
        <v>483</v>
      </c>
      <c r="F326" s="89" t="s">
        <v>484</v>
      </c>
      <c r="G326" s="89"/>
      <c r="H326" s="89"/>
      <c r="I326" s="89"/>
      <c r="J326" s="107" t="s">
        <v>138</v>
      </c>
      <c r="K326" s="108">
        <v>65.28</v>
      </c>
      <c r="L326" s="109"/>
      <c r="M326" s="109"/>
      <c r="N326" s="109">
        <f>ROUND(L326*K326,2)</f>
        <v>0</v>
      </c>
      <c r="O326" s="109"/>
      <c r="P326" s="109"/>
      <c r="Q326" s="109"/>
      <c r="R326" s="126"/>
      <c r="T326" s="127" t="s">
        <v>5</v>
      </c>
      <c r="U326" s="128" t="s">
        <v>43</v>
      </c>
      <c r="V326" s="129">
        <v>0</v>
      </c>
      <c r="W326" s="129">
        <f>V326*K326</f>
        <v>0</v>
      </c>
      <c r="X326" s="129">
        <v>0</v>
      </c>
      <c r="Y326" s="129">
        <f>X326*K326</f>
        <v>0</v>
      </c>
      <c r="Z326" s="129">
        <v>0</v>
      </c>
      <c r="AA326" s="135">
        <f>Z326*K326</f>
        <v>0</v>
      </c>
      <c r="AR326" s="62" t="s">
        <v>206</v>
      </c>
      <c r="AT326" s="62" t="s">
        <v>135</v>
      </c>
      <c r="AU326" s="62" t="s">
        <v>94</v>
      </c>
      <c r="AY326" s="62" t="s">
        <v>134</v>
      </c>
      <c r="BE326" s="142">
        <f>IF(U326="základní",N326,0)</f>
        <v>0</v>
      </c>
      <c r="BF326" s="142">
        <f>IF(U326="snížená",N326,0)</f>
        <v>0</v>
      </c>
      <c r="BG326" s="142">
        <f>IF(U326="zákl. přenesená",N326,0)</f>
        <v>0</v>
      </c>
      <c r="BH326" s="142">
        <f>IF(U326="sníž. přenesená",N326,0)</f>
        <v>0</v>
      </c>
      <c r="BI326" s="142">
        <f>IF(U326="nulová",N326,0)</f>
        <v>0</v>
      </c>
      <c r="BJ326" s="62" t="s">
        <v>22</v>
      </c>
      <c r="BK326" s="142">
        <f>ROUND(L326*K326,2)</f>
        <v>0</v>
      </c>
      <c r="BL326" s="62" t="s">
        <v>206</v>
      </c>
      <c r="BM326" s="62" t="s">
        <v>485</v>
      </c>
    </row>
    <row r="327" s="6" customFormat="1" ht="22.5" customHeight="1" spans="2:51">
      <c r="B327" s="90"/>
      <c r="C327" s="91"/>
      <c r="D327" s="91"/>
      <c r="E327" s="92" t="s">
        <v>5</v>
      </c>
      <c r="F327" s="93" t="s">
        <v>486</v>
      </c>
      <c r="G327" s="94"/>
      <c r="H327" s="94"/>
      <c r="I327" s="94"/>
      <c r="J327" s="91"/>
      <c r="K327" s="110">
        <v>65.28</v>
      </c>
      <c r="L327" s="91"/>
      <c r="M327" s="91"/>
      <c r="N327" s="91"/>
      <c r="O327" s="91"/>
      <c r="P327" s="91"/>
      <c r="Q327" s="91"/>
      <c r="R327" s="130"/>
      <c r="T327" s="131"/>
      <c r="U327" s="91"/>
      <c r="V327" s="91"/>
      <c r="W327" s="91"/>
      <c r="X327" s="91"/>
      <c r="Y327" s="91"/>
      <c r="Z327" s="91"/>
      <c r="AA327" s="136"/>
      <c r="AT327" s="139" t="s">
        <v>150</v>
      </c>
      <c r="AU327" s="139" t="s">
        <v>94</v>
      </c>
      <c r="AV327" s="6" t="s">
        <v>94</v>
      </c>
      <c r="AW327" s="6" t="s">
        <v>35</v>
      </c>
      <c r="AX327" s="6" t="s">
        <v>78</v>
      </c>
      <c r="AY327" s="139" t="s">
        <v>134</v>
      </c>
    </row>
    <row r="328" s="7" customFormat="1" ht="22.5" customHeight="1" spans="2:51">
      <c r="B328" s="143"/>
      <c r="C328" s="144"/>
      <c r="D328" s="144"/>
      <c r="E328" s="145" t="s">
        <v>5</v>
      </c>
      <c r="F328" s="146" t="s">
        <v>151</v>
      </c>
      <c r="G328" s="144"/>
      <c r="H328" s="144"/>
      <c r="I328" s="144"/>
      <c r="J328" s="144"/>
      <c r="K328" s="151">
        <v>65.28</v>
      </c>
      <c r="L328" s="144"/>
      <c r="M328" s="144"/>
      <c r="N328" s="144"/>
      <c r="O328" s="144"/>
      <c r="P328" s="144"/>
      <c r="Q328" s="144"/>
      <c r="R328" s="157"/>
      <c r="T328" s="158"/>
      <c r="U328" s="144"/>
      <c r="V328" s="144"/>
      <c r="W328" s="144"/>
      <c r="X328" s="144"/>
      <c r="Y328" s="144"/>
      <c r="Z328" s="144"/>
      <c r="AA328" s="159"/>
      <c r="AT328" s="160" t="s">
        <v>150</v>
      </c>
      <c r="AU328" s="160" t="s">
        <v>94</v>
      </c>
      <c r="AV328" s="7" t="s">
        <v>139</v>
      </c>
      <c r="AW328" s="7" t="s">
        <v>35</v>
      </c>
      <c r="AX328" s="7" t="s">
        <v>22</v>
      </c>
      <c r="AY328" s="160" t="s">
        <v>134</v>
      </c>
    </row>
    <row r="329" s="1" customFormat="1" ht="22.5" customHeight="1" spans="2:65">
      <c r="B329" s="86"/>
      <c r="C329" s="148" t="s">
        <v>487</v>
      </c>
      <c r="D329" s="148" t="s">
        <v>218</v>
      </c>
      <c r="E329" s="149" t="s">
        <v>488</v>
      </c>
      <c r="F329" s="150" t="s">
        <v>489</v>
      </c>
      <c r="G329" s="150"/>
      <c r="H329" s="150"/>
      <c r="I329" s="150"/>
      <c r="J329" s="152" t="s">
        <v>490</v>
      </c>
      <c r="K329" s="153">
        <v>45.696</v>
      </c>
      <c r="L329" s="154"/>
      <c r="M329" s="154"/>
      <c r="N329" s="154">
        <f>ROUND(L329*K329,2)</f>
        <v>0</v>
      </c>
      <c r="O329" s="109"/>
      <c r="P329" s="109"/>
      <c r="Q329" s="109"/>
      <c r="R329" s="126"/>
      <c r="T329" s="127" t="s">
        <v>5</v>
      </c>
      <c r="U329" s="128" t="s">
        <v>43</v>
      </c>
      <c r="V329" s="129">
        <v>0</v>
      </c>
      <c r="W329" s="129">
        <f>V329*K329</f>
        <v>0</v>
      </c>
      <c r="X329" s="129">
        <v>0</v>
      </c>
      <c r="Y329" s="129">
        <f>X329*K329</f>
        <v>0</v>
      </c>
      <c r="Z329" s="129">
        <v>0</v>
      </c>
      <c r="AA329" s="135">
        <f>Z329*K329</f>
        <v>0</v>
      </c>
      <c r="AR329" s="62" t="s">
        <v>281</v>
      </c>
      <c r="AT329" s="62" t="s">
        <v>218</v>
      </c>
      <c r="AU329" s="62" t="s">
        <v>94</v>
      </c>
      <c r="AY329" s="62" t="s">
        <v>134</v>
      </c>
      <c r="BE329" s="142">
        <f>IF(U329="základní",N329,0)</f>
        <v>0</v>
      </c>
      <c r="BF329" s="142">
        <f>IF(U329="snížená",N329,0)</f>
        <v>0</v>
      </c>
      <c r="BG329" s="142">
        <f>IF(U329="zákl. přenesená",N329,0)</f>
        <v>0</v>
      </c>
      <c r="BH329" s="142">
        <f>IF(U329="sníž. přenesená",N329,0)</f>
        <v>0</v>
      </c>
      <c r="BI329" s="142">
        <f>IF(U329="nulová",N329,0)</f>
        <v>0</v>
      </c>
      <c r="BJ329" s="62" t="s">
        <v>22</v>
      </c>
      <c r="BK329" s="142">
        <f>ROUND(L329*K329,2)</f>
        <v>0</v>
      </c>
      <c r="BL329" s="62" t="s">
        <v>206</v>
      </c>
      <c r="BM329" s="62" t="s">
        <v>491</v>
      </c>
    </row>
    <row r="330" s="6" customFormat="1" ht="22.5" customHeight="1" spans="2:51">
      <c r="B330" s="90"/>
      <c r="C330" s="91"/>
      <c r="D330" s="91"/>
      <c r="E330" s="92" t="s">
        <v>5</v>
      </c>
      <c r="F330" s="93" t="s">
        <v>492</v>
      </c>
      <c r="G330" s="94"/>
      <c r="H330" s="94"/>
      <c r="I330" s="94"/>
      <c r="J330" s="91"/>
      <c r="K330" s="110">
        <v>45.696</v>
      </c>
      <c r="L330" s="91"/>
      <c r="M330" s="91"/>
      <c r="N330" s="91"/>
      <c r="O330" s="91"/>
      <c r="P330" s="91"/>
      <c r="Q330" s="91"/>
      <c r="R330" s="130"/>
      <c r="T330" s="131"/>
      <c r="U330" s="91"/>
      <c r="V330" s="91"/>
      <c r="W330" s="91"/>
      <c r="X330" s="91"/>
      <c r="Y330" s="91"/>
      <c r="Z330" s="91"/>
      <c r="AA330" s="136"/>
      <c r="AT330" s="139" t="s">
        <v>150</v>
      </c>
      <c r="AU330" s="139" t="s">
        <v>94</v>
      </c>
      <c r="AV330" s="6" t="s">
        <v>94</v>
      </c>
      <c r="AW330" s="6" t="s">
        <v>35</v>
      </c>
      <c r="AX330" s="6" t="s">
        <v>78</v>
      </c>
      <c r="AY330" s="139" t="s">
        <v>134</v>
      </c>
    </row>
    <row r="331" s="7" customFormat="1" ht="22.5" customHeight="1" spans="2:51">
      <c r="B331" s="143"/>
      <c r="C331" s="144"/>
      <c r="D331" s="144"/>
      <c r="E331" s="145" t="s">
        <v>5</v>
      </c>
      <c r="F331" s="146" t="s">
        <v>151</v>
      </c>
      <c r="G331" s="144"/>
      <c r="H331" s="144"/>
      <c r="I331" s="144"/>
      <c r="J331" s="144"/>
      <c r="K331" s="151">
        <v>45.696</v>
      </c>
      <c r="L331" s="144"/>
      <c r="M331" s="144"/>
      <c r="N331" s="144"/>
      <c r="O331" s="144"/>
      <c r="P331" s="144"/>
      <c r="Q331" s="144"/>
      <c r="R331" s="157"/>
      <c r="T331" s="158"/>
      <c r="U331" s="144"/>
      <c r="V331" s="144"/>
      <c r="W331" s="144"/>
      <c r="X331" s="144"/>
      <c r="Y331" s="144"/>
      <c r="Z331" s="144"/>
      <c r="AA331" s="159"/>
      <c r="AT331" s="160" t="s">
        <v>150</v>
      </c>
      <c r="AU331" s="160" t="s">
        <v>94</v>
      </c>
      <c r="AV331" s="7" t="s">
        <v>139</v>
      </c>
      <c r="AW331" s="7" t="s">
        <v>35</v>
      </c>
      <c r="AX331" s="7" t="s">
        <v>22</v>
      </c>
      <c r="AY331" s="160" t="s">
        <v>134</v>
      </c>
    </row>
    <row r="332" s="1" customFormat="1" ht="31.5" customHeight="1" spans="2:65">
      <c r="B332" s="86"/>
      <c r="C332" s="87" t="s">
        <v>493</v>
      </c>
      <c r="D332" s="87" t="s">
        <v>135</v>
      </c>
      <c r="E332" s="88" t="s">
        <v>494</v>
      </c>
      <c r="F332" s="89" t="s">
        <v>495</v>
      </c>
      <c r="G332" s="89"/>
      <c r="H332" s="89"/>
      <c r="I332" s="89"/>
      <c r="J332" s="107" t="s">
        <v>138</v>
      </c>
      <c r="K332" s="108">
        <v>114.24</v>
      </c>
      <c r="L332" s="109"/>
      <c r="M332" s="109"/>
      <c r="N332" s="109">
        <f>ROUND(L332*K332,2)</f>
        <v>0</v>
      </c>
      <c r="O332" s="109"/>
      <c r="P332" s="109"/>
      <c r="Q332" s="109"/>
      <c r="R332" s="126"/>
      <c r="T332" s="127" t="s">
        <v>5</v>
      </c>
      <c r="U332" s="128" t="s">
        <v>43</v>
      </c>
      <c r="V332" s="129">
        <v>0</v>
      </c>
      <c r="W332" s="129">
        <f>V332*K332</f>
        <v>0</v>
      </c>
      <c r="X332" s="129">
        <v>0</v>
      </c>
      <c r="Y332" s="129">
        <f>X332*K332</f>
        <v>0</v>
      </c>
      <c r="Z332" s="129">
        <v>0</v>
      </c>
      <c r="AA332" s="135">
        <f>Z332*K332</f>
        <v>0</v>
      </c>
      <c r="AR332" s="62" t="s">
        <v>206</v>
      </c>
      <c r="AT332" s="62" t="s">
        <v>135</v>
      </c>
      <c r="AU332" s="62" t="s">
        <v>94</v>
      </c>
      <c r="AY332" s="62" t="s">
        <v>134</v>
      </c>
      <c r="BE332" s="142">
        <f>IF(U332="základní",N332,0)</f>
        <v>0</v>
      </c>
      <c r="BF332" s="142">
        <f>IF(U332="snížená",N332,0)</f>
        <v>0</v>
      </c>
      <c r="BG332" s="142">
        <f>IF(U332="zákl. přenesená",N332,0)</f>
        <v>0</v>
      </c>
      <c r="BH332" s="142">
        <f>IF(U332="sníž. přenesená",N332,0)</f>
        <v>0</v>
      </c>
      <c r="BI332" s="142">
        <f>IF(U332="nulová",N332,0)</f>
        <v>0</v>
      </c>
      <c r="BJ332" s="62" t="s">
        <v>22</v>
      </c>
      <c r="BK332" s="142">
        <f>ROUND(L332*K332,2)</f>
        <v>0</v>
      </c>
      <c r="BL332" s="62" t="s">
        <v>206</v>
      </c>
      <c r="BM332" s="62" t="s">
        <v>496</v>
      </c>
    </row>
    <row r="333" s="6" customFormat="1" ht="22.5" customHeight="1" spans="2:51">
      <c r="B333" s="90"/>
      <c r="C333" s="91"/>
      <c r="D333" s="91"/>
      <c r="E333" s="92" t="s">
        <v>5</v>
      </c>
      <c r="F333" s="93" t="s">
        <v>497</v>
      </c>
      <c r="G333" s="94"/>
      <c r="H333" s="94"/>
      <c r="I333" s="94"/>
      <c r="J333" s="91"/>
      <c r="K333" s="110">
        <v>114.24</v>
      </c>
      <c r="L333" s="91"/>
      <c r="M333" s="91"/>
      <c r="N333" s="91"/>
      <c r="O333" s="91"/>
      <c r="P333" s="91"/>
      <c r="Q333" s="91"/>
      <c r="R333" s="130"/>
      <c r="T333" s="131"/>
      <c r="U333" s="91"/>
      <c r="V333" s="91"/>
      <c r="W333" s="91"/>
      <c r="X333" s="91"/>
      <c r="Y333" s="91"/>
      <c r="Z333" s="91"/>
      <c r="AA333" s="136"/>
      <c r="AT333" s="139" t="s">
        <v>150</v>
      </c>
      <c r="AU333" s="139" t="s">
        <v>94</v>
      </c>
      <c r="AV333" s="6" t="s">
        <v>94</v>
      </c>
      <c r="AW333" s="6" t="s">
        <v>35</v>
      </c>
      <c r="AX333" s="6" t="s">
        <v>78</v>
      </c>
      <c r="AY333" s="139" t="s">
        <v>134</v>
      </c>
    </row>
    <row r="334" s="7" customFormat="1" ht="22.5" customHeight="1" spans="2:51">
      <c r="B334" s="143"/>
      <c r="C334" s="144"/>
      <c r="D334" s="144"/>
      <c r="E334" s="145" t="s">
        <v>5</v>
      </c>
      <c r="F334" s="146" t="s">
        <v>151</v>
      </c>
      <c r="G334" s="144"/>
      <c r="H334" s="144"/>
      <c r="I334" s="144"/>
      <c r="J334" s="144"/>
      <c r="K334" s="151">
        <v>114.24</v>
      </c>
      <c r="L334" s="144"/>
      <c r="M334" s="144"/>
      <c r="N334" s="144"/>
      <c r="O334" s="144"/>
      <c r="P334" s="144"/>
      <c r="Q334" s="144"/>
      <c r="R334" s="157"/>
      <c r="T334" s="158"/>
      <c r="U334" s="144"/>
      <c r="V334" s="144"/>
      <c r="W334" s="144"/>
      <c r="X334" s="144"/>
      <c r="Y334" s="144"/>
      <c r="Z334" s="144"/>
      <c r="AA334" s="159"/>
      <c r="AT334" s="160" t="s">
        <v>150</v>
      </c>
      <c r="AU334" s="160" t="s">
        <v>94</v>
      </c>
      <c r="AV334" s="7" t="s">
        <v>139</v>
      </c>
      <c r="AW334" s="7" t="s">
        <v>35</v>
      </c>
      <c r="AX334" s="7" t="s">
        <v>22</v>
      </c>
      <c r="AY334" s="160" t="s">
        <v>134</v>
      </c>
    </row>
    <row r="335" s="1" customFormat="1" ht="31.5" customHeight="1" spans="2:65">
      <c r="B335" s="86"/>
      <c r="C335" s="148" t="s">
        <v>498</v>
      </c>
      <c r="D335" s="148" t="s">
        <v>218</v>
      </c>
      <c r="E335" s="149" t="s">
        <v>499</v>
      </c>
      <c r="F335" s="150" t="s">
        <v>500</v>
      </c>
      <c r="G335" s="150"/>
      <c r="H335" s="150"/>
      <c r="I335" s="150"/>
      <c r="J335" s="152" t="s">
        <v>138</v>
      </c>
      <c r="K335" s="153">
        <v>137.088</v>
      </c>
      <c r="L335" s="154"/>
      <c r="M335" s="154"/>
      <c r="N335" s="154">
        <f>ROUND(L335*K335,2)</f>
        <v>0</v>
      </c>
      <c r="O335" s="109"/>
      <c r="P335" s="109"/>
      <c r="Q335" s="109"/>
      <c r="R335" s="126"/>
      <c r="T335" s="127" t="s">
        <v>5</v>
      </c>
      <c r="U335" s="128" t="s">
        <v>43</v>
      </c>
      <c r="V335" s="129">
        <v>0</v>
      </c>
      <c r="W335" s="129">
        <f>V335*K335</f>
        <v>0</v>
      </c>
      <c r="X335" s="129">
        <v>0</v>
      </c>
      <c r="Y335" s="129">
        <f>X335*K335</f>
        <v>0</v>
      </c>
      <c r="Z335" s="129">
        <v>0</v>
      </c>
      <c r="AA335" s="135">
        <f>Z335*K335</f>
        <v>0</v>
      </c>
      <c r="AR335" s="62" t="s">
        <v>281</v>
      </c>
      <c r="AT335" s="62" t="s">
        <v>218</v>
      </c>
      <c r="AU335" s="62" t="s">
        <v>94</v>
      </c>
      <c r="AY335" s="62" t="s">
        <v>134</v>
      </c>
      <c r="BE335" s="142">
        <f>IF(U335="základní",N335,0)</f>
        <v>0</v>
      </c>
      <c r="BF335" s="142">
        <f>IF(U335="snížená",N335,0)</f>
        <v>0</v>
      </c>
      <c r="BG335" s="142">
        <f>IF(U335="zákl. přenesená",N335,0)</f>
        <v>0</v>
      </c>
      <c r="BH335" s="142">
        <f>IF(U335="sníž. přenesená",N335,0)</f>
        <v>0</v>
      </c>
      <c r="BI335" s="142">
        <f>IF(U335="nulová",N335,0)</f>
        <v>0</v>
      </c>
      <c r="BJ335" s="62" t="s">
        <v>22</v>
      </c>
      <c r="BK335" s="142">
        <f>ROUND(L335*K335,2)</f>
        <v>0</v>
      </c>
      <c r="BL335" s="62" t="s">
        <v>206</v>
      </c>
      <c r="BM335" s="62" t="s">
        <v>501</v>
      </c>
    </row>
    <row r="336" s="6" customFormat="1" ht="22.5" customHeight="1" spans="2:51">
      <c r="B336" s="90"/>
      <c r="C336" s="91"/>
      <c r="D336" s="91"/>
      <c r="E336" s="92" t="s">
        <v>5</v>
      </c>
      <c r="F336" s="93" t="s">
        <v>502</v>
      </c>
      <c r="G336" s="94"/>
      <c r="H336" s="94"/>
      <c r="I336" s="94"/>
      <c r="J336" s="91"/>
      <c r="K336" s="110">
        <v>137.088</v>
      </c>
      <c r="L336" s="91"/>
      <c r="M336" s="91"/>
      <c r="N336" s="91"/>
      <c r="O336" s="91"/>
      <c r="P336" s="91"/>
      <c r="Q336" s="91"/>
      <c r="R336" s="130"/>
      <c r="T336" s="131"/>
      <c r="U336" s="91"/>
      <c r="V336" s="91"/>
      <c r="W336" s="91"/>
      <c r="X336" s="91"/>
      <c r="Y336" s="91"/>
      <c r="Z336" s="91"/>
      <c r="AA336" s="136"/>
      <c r="AT336" s="139" t="s">
        <v>150</v>
      </c>
      <c r="AU336" s="139" t="s">
        <v>94</v>
      </c>
      <c r="AV336" s="6" t="s">
        <v>94</v>
      </c>
      <c r="AW336" s="6" t="s">
        <v>35</v>
      </c>
      <c r="AX336" s="6" t="s">
        <v>78</v>
      </c>
      <c r="AY336" s="139" t="s">
        <v>134</v>
      </c>
    </row>
    <row r="337" s="7" customFormat="1" ht="22.5" customHeight="1" spans="2:51">
      <c r="B337" s="143"/>
      <c r="C337" s="144"/>
      <c r="D337" s="144"/>
      <c r="E337" s="145" t="s">
        <v>5</v>
      </c>
      <c r="F337" s="146" t="s">
        <v>151</v>
      </c>
      <c r="G337" s="144"/>
      <c r="H337" s="144"/>
      <c r="I337" s="144"/>
      <c r="J337" s="144"/>
      <c r="K337" s="151">
        <v>137.088</v>
      </c>
      <c r="L337" s="144"/>
      <c r="M337" s="144"/>
      <c r="N337" s="144"/>
      <c r="O337" s="144"/>
      <c r="P337" s="144"/>
      <c r="Q337" s="144"/>
      <c r="R337" s="157"/>
      <c r="T337" s="158"/>
      <c r="U337" s="144"/>
      <c r="V337" s="144"/>
      <c r="W337" s="144"/>
      <c r="X337" s="144"/>
      <c r="Y337" s="144"/>
      <c r="Z337" s="144"/>
      <c r="AA337" s="159"/>
      <c r="AT337" s="160" t="s">
        <v>150</v>
      </c>
      <c r="AU337" s="160" t="s">
        <v>94</v>
      </c>
      <c r="AV337" s="7" t="s">
        <v>139</v>
      </c>
      <c r="AW337" s="7" t="s">
        <v>35</v>
      </c>
      <c r="AX337" s="7" t="s">
        <v>22</v>
      </c>
      <c r="AY337" s="160" t="s">
        <v>134</v>
      </c>
    </row>
    <row r="338" s="1" customFormat="1" ht="31.5" customHeight="1" spans="2:65">
      <c r="B338" s="86"/>
      <c r="C338" s="87" t="s">
        <v>503</v>
      </c>
      <c r="D338" s="87" t="s">
        <v>135</v>
      </c>
      <c r="E338" s="88" t="s">
        <v>504</v>
      </c>
      <c r="F338" s="89" t="s">
        <v>505</v>
      </c>
      <c r="G338" s="89"/>
      <c r="H338" s="89"/>
      <c r="I338" s="89"/>
      <c r="J338" s="107" t="s">
        <v>138</v>
      </c>
      <c r="K338" s="108">
        <v>4.3</v>
      </c>
      <c r="L338" s="109"/>
      <c r="M338" s="109"/>
      <c r="N338" s="109">
        <f>ROUND(L338*K338,2)</f>
        <v>0</v>
      </c>
      <c r="O338" s="109"/>
      <c r="P338" s="109"/>
      <c r="Q338" s="109"/>
      <c r="R338" s="126"/>
      <c r="T338" s="127" t="s">
        <v>5</v>
      </c>
      <c r="U338" s="128" t="s">
        <v>43</v>
      </c>
      <c r="V338" s="129">
        <v>0</v>
      </c>
      <c r="W338" s="129">
        <f>V338*K338</f>
        <v>0</v>
      </c>
      <c r="X338" s="129">
        <v>0</v>
      </c>
      <c r="Y338" s="129">
        <f>X338*K338</f>
        <v>0</v>
      </c>
      <c r="Z338" s="129">
        <v>0</v>
      </c>
      <c r="AA338" s="135">
        <f>Z338*K338</f>
        <v>0</v>
      </c>
      <c r="AR338" s="62" t="s">
        <v>206</v>
      </c>
      <c r="AT338" s="62" t="s">
        <v>135</v>
      </c>
      <c r="AU338" s="62" t="s">
        <v>94</v>
      </c>
      <c r="AY338" s="62" t="s">
        <v>134</v>
      </c>
      <c r="BE338" s="142">
        <f>IF(U338="základní",N338,0)</f>
        <v>0</v>
      </c>
      <c r="BF338" s="142">
        <f>IF(U338="snížená",N338,0)</f>
        <v>0</v>
      </c>
      <c r="BG338" s="142">
        <f>IF(U338="zákl. přenesená",N338,0)</f>
        <v>0</v>
      </c>
      <c r="BH338" s="142">
        <f>IF(U338="sníž. přenesená",N338,0)</f>
        <v>0</v>
      </c>
      <c r="BI338" s="142">
        <f>IF(U338="nulová",N338,0)</f>
        <v>0</v>
      </c>
      <c r="BJ338" s="62" t="s">
        <v>22</v>
      </c>
      <c r="BK338" s="142">
        <f>ROUND(L338*K338,2)</f>
        <v>0</v>
      </c>
      <c r="BL338" s="62" t="s">
        <v>206</v>
      </c>
      <c r="BM338" s="62" t="s">
        <v>506</v>
      </c>
    </row>
    <row r="339" s="6" customFormat="1" ht="22.5" customHeight="1" spans="2:51">
      <c r="B339" s="90"/>
      <c r="C339" s="91"/>
      <c r="D339" s="91"/>
      <c r="E339" s="92" t="s">
        <v>5</v>
      </c>
      <c r="F339" s="93" t="s">
        <v>507</v>
      </c>
      <c r="G339" s="94"/>
      <c r="H339" s="94"/>
      <c r="I339" s="94"/>
      <c r="J339" s="91"/>
      <c r="K339" s="110">
        <v>4.3</v>
      </c>
      <c r="L339" s="91"/>
      <c r="M339" s="91"/>
      <c r="N339" s="91"/>
      <c r="O339" s="91"/>
      <c r="P339" s="91"/>
      <c r="Q339" s="91"/>
      <c r="R339" s="130"/>
      <c r="T339" s="131"/>
      <c r="U339" s="91"/>
      <c r="V339" s="91"/>
      <c r="W339" s="91"/>
      <c r="X339" s="91"/>
      <c r="Y339" s="91"/>
      <c r="Z339" s="91"/>
      <c r="AA339" s="136"/>
      <c r="AT339" s="139" t="s">
        <v>150</v>
      </c>
      <c r="AU339" s="139" t="s">
        <v>94</v>
      </c>
      <c r="AV339" s="6" t="s">
        <v>94</v>
      </c>
      <c r="AW339" s="6" t="s">
        <v>35</v>
      </c>
      <c r="AX339" s="6" t="s">
        <v>78</v>
      </c>
      <c r="AY339" s="139" t="s">
        <v>134</v>
      </c>
    </row>
    <row r="340" s="7" customFormat="1" ht="22.5" customHeight="1" spans="2:51">
      <c r="B340" s="143"/>
      <c r="C340" s="144"/>
      <c r="D340" s="144"/>
      <c r="E340" s="145" t="s">
        <v>5</v>
      </c>
      <c r="F340" s="146" t="s">
        <v>151</v>
      </c>
      <c r="G340" s="144"/>
      <c r="H340" s="144"/>
      <c r="I340" s="144"/>
      <c r="J340" s="144"/>
      <c r="K340" s="151">
        <v>4.3</v>
      </c>
      <c r="L340" s="144"/>
      <c r="M340" s="144"/>
      <c r="N340" s="144"/>
      <c r="O340" s="144"/>
      <c r="P340" s="144"/>
      <c r="Q340" s="144"/>
      <c r="R340" s="157"/>
      <c r="T340" s="158"/>
      <c r="U340" s="144"/>
      <c r="V340" s="144"/>
      <c r="W340" s="144"/>
      <c r="X340" s="144"/>
      <c r="Y340" s="144"/>
      <c r="Z340" s="144"/>
      <c r="AA340" s="159"/>
      <c r="AT340" s="160" t="s">
        <v>150</v>
      </c>
      <c r="AU340" s="160" t="s">
        <v>94</v>
      </c>
      <c r="AV340" s="7" t="s">
        <v>139</v>
      </c>
      <c r="AW340" s="7" t="s">
        <v>35</v>
      </c>
      <c r="AX340" s="7" t="s">
        <v>22</v>
      </c>
      <c r="AY340" s="160" t="s">
        <v>134</v>
      </c>
    </row>
    <row r="341" s="1" customFormat="1" ht="31.5" customHeight="1" spans="2:65">
      <c r="B341" s="86"/>
      <c r="C341" s="148" t="s">
        <v>508</v>
      </c>
      <c r="D341" s="148" t="s">
        <v>218</v>
      </c>
      <c r="E341" s="149" t="s">
        <v>499</v>
      </c>
      <c r="F341" s="150" t="s">
        <v>500</v>
      </c>
      <c r="G341" s="150"/>
      <c r="H341" s="150"/>
      <c r="I341" s="150"/>
      <c r="J341" s="152" t="s">
        <v>138</v>
      </c>
      <c r="K341" s="153">
        <v>5.16</v>
      </c>
      <c r="L341" s="154"/>
      <c r="M341" s="154"/>
      <c r="N341" s="154">
        <f>ROUND(L341*K341,2)</f>
        <v>0</v>
      </c>
      <c r="O341" s="109"/>
      <c r="P341" s="109"/>
      <c r="Q341" s="109"/>
      <c r="R341" s="126"/>
      <c r="T341" s="127" t="s">
        <v>5</v>
      </c>
      <c r="U341" s="128" t="s">
        <v>43</v>
      </c>
      <c r="V341" s="129">
        <v>0</v>
      </c>
      <c r="W341" s="129">
        <f>V341*K341</f>
        <v>0</v>
      </c>
      <c r="X341" s="129">
        <v>0</v>
      </c>
      <c r="Y341" s="129">
        <f>X341*K341</f>
        <v>0</v>
      </c>
      <c r="Z341" s="129">
        <v>0</v>
      </c>
      <c r="AA341" s="135">
        <f>Z341*K341</f>
        <v>0</v>
      </c>
      <c r="AR341" s="62" t="s">
        <v>281</v>
      </c>
      <c r="AT341" s="62" t="s">
        <v>218</v>
      </c>
      <c r="AU341" s="62" t="s">
        <v>94</v>
      </c>
      <c r="AY341" s="62" t="s">
        <v>134</v>
      </c>
      <c r="BE341" s="142">
        <f>IF(U341="základní",N341,0)</f>
        <v>0</v>
      </c>
      <c r="BF341" s="142">
        <f>IF(U341="snížená",N341,0)</f>
        <v>0</v>
      </c>
      <c r="BG341" s="142">
        <f>IF(U341="zákl. přenesená",N341,0)</f>
        <v>0</v>
      </c>
      <c r="BH341" s="142">
        <f>IF(U341="sníž. přenesená",N341,0)</f>
        <v>0</v>
      </c>
      <c r="BI341" s="142">
        <f>IF(U341="nulová",N341,0)</f>
        <v>0</v>
      </c>
      <c r="BJ341" s="62" t="s">
        <v>22</v>
      </c>
      <c r="BK341" s="142">
        <f>ROUND(L341*K341,2)</f>
        <v>0</v>
      </c>
      <c r="BL341" s="62" t="s">
        <v>206</v>
      </c>
      <c r="BM341" s="62" t="s">
        <v>509</v>
      </c>
    </row>
    <row r="342" s="6" customFormat="1" ht="22.5" customHeight="1" spans="2:51">
      <c r="B342" s="90"/>
      <c r="C342" s="91"/>
      <c r="D342" s="91"/>
      <c r="E342" s="92" t="s">
        <v>5</v>
      </c>
      <c r="F342" s="93" t="s">
        <v>510</v>
      </c>
      <c r="G342" s="94"/>
      <c r="H342" s="94"/>
      <c r="I342" s="94"/>
      <c r="J342" s="91"/>
      <c r="K342" s="110">
        <v>5.16</v>
      </c>
      <c r="L342" s="91"/>
      <c r="M342" s="91"/>
      <c r="N342" s="91"/>
      <c r="O342" s="91"/>
      <c r="P342" s="91"/>
      <c r="Q342" s="91"/>
      <c r="R342" s="130"/>
      <c r="T342" s="131"/>
      <c r="U342" s="91"/>
      <c r="V342" s="91"/>
      <c r="W342" s="91"/>
      <c r="X342" s="91"/>
      <c r="Y342" s="91"/>
      <c r="Z342" s="91"/>
      <c r="AA342" s="136"/>
      <c r="AT342" s="139" t="s">
        <v>150</v>
      </c>
      <c r="AU342" s="139" t="s">
        <v>94</v>
      </c>
      <c r="AV342" s="6" t="s">
        <v>94</v>
      </c>
      <c r="AW342" s="6" t="s">
        <v>35</v>
      </c>
      <c r="AX342" s="6" t="s">
        <v>78</v>
      </c>
      <c r="AY342" s="139" t="s">
        <v>134</v>
      </c>
    </row>
    <row r="343" s="7" customFormat="1" ht="22.5" customHeight="1" spans="2:51">
      <c r="B343" s="143"/>
      <c r="C343" s="144"/>
      <c r="D343" s="144"/>
      <c r="E343" s="145" t="s">
        <v>5</v>
      </c>
      <c r="F343" s="146" t="s">
        <v>151</v>
      </c>
      <c r="G343" s="144"/>
      <c r="H343" s="144"/>
      <c r="I343" s="144"/>
      <c r="J343" s="144"/>
      <c r="K343" s="151">
        <v>5.16</v>
      </c>
      <c r="L343" s="144"/>
      <c r="M343" s="144"/>
      <c r="N343" s="144"/>
      <c r="O343" s="144"/>
      <c r="P343" s="144"/>
      <c r="Q343" s="144"/>
      <c r="R343" s="157"/>
      <c r="T343" s="158"/>
      <c r="U343" s="144"/>
      <c r="V343" s="144"/>
      <c r="W343" s="144"/>
      <c r="X343" s="144"/>
      <c r="Y343" s="144"/>
      <c r="Z343" s="144"/>
      <c r="AA343" s="159"/>
      <c r="AT343" s="160" t="s">
        <v>150</v>
      </c>
      <c r="AU343" s="160" t="s">
        <v>94</v>
      </c>
      <c r="AV343" s="7" t="s">
        <v>139</v>
      </c>
      <c r="AW343" s="7" t="s">
        <v>35</v>
      </c>
      <c r="AX343" s="7" t="s">
        <v>22</v>
      </c>
      <c r="AY343" s="160" t="s">
        <v>134</v>
      </c>
    </row>
    <row r="344" s="1" customFormat="1" ht="31.5" customHeight="1" spans="2:65">
      <c r="B344" s="86"/>
      <c r="C344" s="87" t="s">
        <v>511</v>
      </c>
      <c r="D344" s="87" t="s">
        <v>135</v>
      </c>
      <c r="E344" s="88" t="s">
        <v>512</v>
      </c>
      <c r="F344" s="89" t="s">
        <v>513</v>
      </c>
      <c r="G344" s="89"/>
      <c r="H344" s="89"/>
      <c r="I344" s="89"/>
      <c r="J344" s="107" t="s">
        <v>138</v>
      </c>
      <c r="K344" s="108">
        <v>1.29</v>
      </c>
      <c r="L344" s="109"/>
      <c r="M344" s="109"/>
      <c r="N344" s="109">
        <f>ROUND(L344*K344,2)</f>
        <v>0</v>
      </c>
      <c r="O344" s="109"/>
      <c r="P344" s="109"/>
      <c r="Q344" s="109"/>
      <c r="R344" s="126"/>
      <c r="T344" s="127" t="s">
        <v>5</v>
      </c>
      <c r="U344" s="128" t="s">
        <v>43</v>
      </c>
      <c r="V344" s="129">
        <v>0</v>
      </c>
      <c r="W344" s="129">
        <f>V344*K344</f>
        <v>0</v>
      </c>
      <c r="X344" s="129">
        <v>0</v>
      </c>
      <c r="Y344" s="129">
        <f>X344*K344</f>
        <v>0</v>
      </c>
      <c r="Z344" s="129">
        <v>0</v>
      </c>
      <c r="AA344" s="135">
        <f>Z344*K344</f>
        <v>0</v>
      </c>
      <c r="AR344" s="62" t="s">
        <v>206</v>
      </c>
      <c r="AT344" s="62" t="s">
        <v>135</v>
      </c>
      <c r="AU344" s="62" t="s">
        <v>94</v>
      </c>
      <c r="AY344" s="62" t="s">
        <v>134</v>
      </c>
      <c r="BE344" s="142">
        <f>IF(U344="základní",N344,0)</f>
        <v>0</v>
      </c>
      <c r="BF344" s="142">
        <f>IF(U344="snížená",N344,0)</f>
        <v>0</v>
      </c>
      <c r="BG344" s="142">
        <f>IF(U344="zákl. přenesená",N344,0)</f>
        <v>0</v>
      </c>
      <c r="BH344" s="142">
        <f>IF(U344="sníž. přenesená",N344,0)</f>
        <v>0</v>
      </c>
      <c r="BI344" s="142">
        <f>IF(U344="nulová",N344,0)</f>
        <v>0</v>
      </c>
      <c r="BJ344" s="62" t="s">
        <v>22</v>
      </c>
      <c r="BK344" s="142">
        <f>ROUND(L344*K344,2)</f>
        <v>0</v>
      </c>
      <c r="BL344" s="62" t="s">
        <v>206</v>
      </c>
      <c r="BM344" s="62" t="s">
        <v>514</v>
      </c>
    </row>
    <row r="345" s="6" customFormat="1" ht="22.5" customHeight="1" spans="2:51">
      <c r="B345" s="90"/>
      <c r="C345" s="91"/>
      <c r="D345" s="91"/>
      <c r="E345" s="92" t="s">
        <v>5</v>
      </c>
      <c r="F345" s="93" t="s">
        <v>515</v>
      </c>
      <c r="G345" s="94"/>
      <c r="H345" s="94"/>
      <c r="I345" s="94"/>
      <c r="J345" s="91"/>
      <c r="K345" s="110">
        <v>1.29</v>
      </c>
      <c r="L345" s="91"/>
      <c r="M345" s="91"/>
      <c r="N345" s="91"/>
      <c r="O345" s="91"/>
      <c r="P345" s="91"/>
      <c r="Q345" s="91"/>
      <c r="R345" s="130"/>
      <c r="T345" s="131"/>
      <c r="U345" s="91"/>
      <c r="V345" s="91"/>
      <c r="W345" s="91"/>
      <c r="X345" s="91"/>
      <c r="Y345" s="91"/>
      <c r="Z345" s="91"/>
      <c r="AA345" s="136"/>
      <c r="AT345" s="139" t="s">
        <v>150</v>
      </c>
      <c r="AU345" s="139" t="s">
        <v>94</v>
      </c>
      <c r="AV345" s="6" t="s">
        <v>94</v>
      </c>
      <c r="AW345" s="6" t="s">
        <v>35</v>
      </c>
      <c r="AX345" s="6" t="s">
        <v>78</v>
      </c>
      <c r="AY345" s="139" t="s">
        <v>134</v>
      </c>
    </row>
    <row r="346" s="7" customFormat="1" ht="22.5" customHeight="1" spans="2:51">
      <c r="B346" s="143"/>
      <c r="C346" s="144"/>
      <c r="D346" s="144"/>
      <c r="E346" s="145" t="s">
        <v>5</v>
      </c>
      <c r="F346" s="146" t="s">
        <v>151</v>
      </c>
      <c r="G346" s="144"/>
      <c r="H346" s="144"/>
      <c r="I346" s="144"/>
      <c r="J346" s="144"/>
      <c r="K346" s="151">
        <v>1.29</v>
      </c>
      <c r="L346" s="144"/>
      <c r="M346" s="144"/>
      <c r="N346" s="144"/>
      <c r="O346" s="144"/>
      <c r="P346" s="144"/>
      <c r="Q346" s="144"/>
      <c r="R346" s="157"/>
      <c r="T346" s="158"/>
      <c r="U346" s="144"/>
      <c r="V346" s="144"/>
      <c r="W346" s="144"/>
      <c r="X346" s="144"/>
      <c r="Y346" s="144"/>
      <c r="Z346" s="144"/>
      <c r="AA346" s="159"/>
      <c r="AT346" s="160" t="s">
        <v>150</v>
      </c>
      <c r="AU346" s="160" t="s">
        <v>94</v>
      </c>
      <c r="AV346" s="7" t="s">
        <v>139</v>
      </c>
      <c r="AW346" s="7" t="s">
        <v>35</v>
      </c>
      <c r="AX346" s="7" t="s">
        <v>22</v>
      </c>
      <c r="AY346" s="160" t="s">
        <v>134</v>
      </c>
    </row>
    <row r="347" s="1" customFormat="1" ht="22.5" customHeight="1" spans="2:65">
      <c r="B347" s="86"/>
      <c r="C347" s="87" t="s">
        <v>516</v>
      </c>
      <c r="D347" s="87" t="s">
        <v>135</v>
      </c>
      <c r="E347" s="88" t="s">
        <v>517</v>
      </c>
      <c r="F347" s="89" t="s">
        <v>518</v>
      </c>
      <c r="G347" s="89"/>
      <c r="H347" s="89"/>
      <c r="I347" s="89"/>
      <c r="J347" s="107" t="s">
        <v>138</v>
      </c>
      <c r="K347" s="108">
        <v>9.907</v>
      </c>
      <c r="L347" s="109"/>
      <c r="M347" s="109"/>
      <c r="N347" s="109">
        <f>ROUND(L347*K347,2)</f>
        <v>0</v>
      </c>
      <c r="O347" s="109"/>
      <c r="P347" s="109"/>
      <c r="Q347" s="109"/>
      <c r="R347" s="126"/>
      <c r="T347" s="127" t="s">
        <v>5</v>
      </c>
      <c r="U347" s="128" t="s">
        <v>43</v>
      </c>
      <c r="V347" s="129">
        <v>0</v>
      </c>
      <c r="W347" s="129">
        <f>V347*K347</f>
        <v>0</v>
      </c>
      <c r="X347" s="129">
        <v>0</v>
      </c>
      <c r="Y347" s="129">
        <f>X347*K347</f>
        <v>0</v>
      </c>
      <c r="Z347" s="129">
        <v>0</v>
      </c>
      <c r="AA347" s="135">
        <f>Z347*K347</f>
        <v>0</v>
      </c>
      <c r="AR347" s="62" t="s">
        <v>206</v>
      </c>
      <c r="AT347" s="62" t="s">
        <v>135</v>
      </c>
      <c r="AU347" s="62" t="s">
        <v>94</v>
      </c>
      <c r="AY347" s="62" t="s">
        <v>134</v>
      </c>
      <c r="BE347" s="142">
        <f>IF(U347="základní",N347,0)</f>
        <v>0</v>
      </c>
      <c r="BF347" s="142">
        <f>IF(U347="snížená",N347,0)</f>
        <v>0</v>
      </c>
      <c r="BG347" s="142">
        <f>IF(U347="zákl. přenesená",N347,0)</f>
        <v>0</v>
      </c>
      <c r="BH347" s="142">
        <f>IF(U347="sníž. přenesená",N347,0)</f>
        <v>0</v>
      </c>
      <c r="BI347" s="142">
        <f>IF(U347="nulová",N347,0)</f>
        <v>0</v>
      </c>
      <c r="BJ347" s="62" t="s">
        <v>22</v>
      </c>
      <c r="BK347" s="142">
        <f>ROUND(L347*K347,2)</f>
        <v>0</v>
      </c>
      <c r="BL347" s="62" t="s">
        <v>206</v>
      </c>
      <c r="BM347" s="62" t="s">
        <v>519</v>
      </c>
    </row>
    <row r="348" s="6" customFormat="1" ht="22.5" customHeight="1" spans="2:51">
      <c r="B348" s="90"/>
      <c r="C348" s="91"/>
      <c r="D348" s="91"/>
      <c r="E348" s="92" t="s">
        <v>5</v>
      </c>
      <c r="F348" s="93" t="s">
        <v>520</v>
      </c>
      <c r="G348" s="94"/>
      <c r="H348" s="94"/>
      <c r="I348" s="94"/>
      <c r="J348" s="91"/>
      <c r="K348" s="110">
        <v>9.907</v>
      </c>
      <c r="L348" s="91"/>
      <c r="M348" s="91"/>
      <c r="N348" s="91"/>
      <c r="O348" s="91"/>
      <c r="P348" s="91"/>
      <c r="Q348" s="91"/>
      <c r="R348" s="130"/>
      <c r="T348" s="131"/>
      <c r="U348" s="91"/>
      <c r="V348" s="91"/>
      <c r="W348" s="91"/>
      <c r="X348" s="91"/>
      <c r="Y348" s="91"/>
      <c r="Z348" s="91"/>
      <c r="AA348" s="136"/>
      <c r="AT348" s="139" t="s">
        <v>150</v>
      </c>
      <c r="AU348" s="139" t="s">
        <v>94</v>
      </c>
      <c r="AV348" s="6" t="s">
        <v>94</v>
      </c>
      <c r="AW348" s="6" t="s">
        <v>35</v>
      </c>
      <c r="AX348" s="6" t="s">
        <v>78</v>
      </c>
      <c r="AY348" s="139" t="s">
        <v>134</v>
      </c>
    </row>
    <row r="349" s="7" customFormat="1" ht="22.5" customHeight="1" spans="2:51">
      <c r="B349" s="143"/>
      <c r="C349" s="144"/>
      <c r="D349" s="144"/>
      <c r="E349" s="145" t="s">
        <v>5</v>
      </c>
      <c r="F349" s="146" t="s">
        <v>151</v>
      </c>
      <c r="G349" s="144"/>
      <c r="H349" s="144"/>
      <c r="I349" s="144"/>
      <c r="J349" s="144"/>
      <c r="K349" s="151">
        <v>9.907</v>
      </c>
      <c r="L349" s="144"/>
      <c r="M349" s="144"/>
      <c r="N349" s="144"/>
      <c r="O349" s="144"/>
      <c r="P349" s="144"/>
      <c r="Q349" s="144"/>
      <c r="R349" s="157"/>
      <c r="T349" s="158"/>
      <c r="U349" s="144"/>
      <c r="V349" s="144"/>
      <c r="W349" s="144"/>
      <c r="X349" s="144"/>
      <c r="Y349" s="144"/>
      <c r="Z349" s="144"/>
      <c r="AA349" s="159"/>
      <c r="AT349" s="160" t="s">
        <v>150</v>
      </c>
      <c r="AU349" s="160" t="s">
        <v>94</v>
      </c>
      <c r="AV349" s="7" t="s">
        <v>139</v>
      </c>
      <c r="AW349" s="7" t="s">
        <v>35</v>
      </c>
      <c r="AX349" s="7" t="s">
        <v>22</v>
      </c>
      <c r="AY349" s="160" t="s">
        <v>134</v>
      </c>
    </row>
    <row r="350" s="5" customFormat="1" ht="29.85" customHeight="1" spans="2:63">
      <c r="B350" s="82"/>
      <c r="C350" s="83"/>
      <c r="D350" s="85" t="s">
        <v>116</v>
      </c>
      <c r="E350" s="85"/>
      <c r="F350" s="85"/>
      <c r="G350" s="85"/>
      <c r="H350" s="85"/>
      <c r="I350" s="85"/>
      <c r="J350" s="85"/>
      <c r="K350" s="85"/>
      <c r="L350" s="85"/>
      <c r="M350" s="85"/>
      <c r="N350" s="105">
        <f>BK350</f>
        <v>0</v>
      </c>
      <c r="O350" s="106"/>
      <c r="P350" s="106"/>
      <c r="Q350" s="106"/>
      <c r="R350" s="123"/>
      <c r="T350" s="124"/>
      <c r="U350" s="83"/>
      <c r="V350" s="83"/>
      <c r="W350" s="125">
        <f t="shared" ref="W350:AA350" si="105">SUM(W351:W368)</f>
        <v>5.5785</v>
      </c>
      <c r="X350" s="83"/>
      <c r="Y350" s="125">
        <f t="shared" si="105"/>
        <v>0.123765</v>
      </c>
      <c r="Z350" s="83"/>
      <c r="AA350" s="134">
        <f t="shared" si="105"/>
        <v>0.004</v>
      </c>
      <c r="AR350" s="137" t="s">
        <v>94</v>
      </c>
      <c r="AT350" s="138" t="s">
        <v>77</v>
      </c>
      <c r="AU350" s="138" t="s">
        <v>22</v>
      </c>
      <c r="AY350" s="137" t="s">
        <v>134</v>
      </c>
      <c r="BK350" s="141">
        <f>SUM(BK351:BK368)</f>
        <v>0</v>
      </c>
    </row>
    <row r="351" s="1" customFormat="1" ht="31.5" customHeight="1" spans="2:65">
      <c r="B351" s="86"/>
      <c r="C351" s="87" t="s">
        <v>521</v>
      </c>
      <c r="D351" s="87" t="s">
        <v>135</v>
      </c>
      <c r="E351" s="88" t="s">
        <v>522</v>
      </c>
      <c r="F351" s="89" t="s">
        <v>523</v>
      </c>
      <c r="G351" s="89"/>
      <c r="H351" s="89"/>
      <c r="I351" s="89"/>
      <c r="J351" s="107" t="s">
        <v>490</v>
      </c>
      <c r="K351" s="108">
        <v>471</v>
      </c>
      <c r="L351" s="109"/>
      <c r="M351" s="109"/>
      <c r="N351" s="109">
        <f>ROUND(L351*K351,2)</f>
        <v>0</v>
      </c>
      <c r="O351" s="109"/>
      <c r="P351" s="109"/>
      <c r="Q351" s="109"/>
      <c r="R351" s="126"/>
      <c r="T351" s="127" t="s">
        <v>5</v>
      </c>
      <c r="U351" s="128" t="s">
        <v>43</v>
      </c>
      <c r="V351" s="129">
        <v>0</v>
      </c>
      <c r="W351" s="129">
        <f>V351*K351</f>
        <v>0</v>
      </c>
      <c r="X351" s="129">
        <v>0</v>
      </c>
      <c r="Y351" s="129">
        <f>X351*K351</f>
        <v>0</v>
      </c>
      <c r="Z351" s="129">
        <v>0</v>
      </c>
      <c r="AA351" s="135">
        <f>Z351*K351</f>
        <v>0</v>
      </c>
      <c r="AR351" s="62" t="s">
        <v>206</v>
      </c>
      <c r="AT351" s="62" t="s">
        <v>135</v>
      </c>
      <c r="AU351" s="62" t="s">
        <v>94</v>
      </c>
      <c r="AY351" s="62" t="s">
        <v>134</v>
      </c>
      <c r="BE351" s="142">
        <f>IF(U351="základní",N351,0)</f>
        <v>0</v>
      </c>
      <c r="BF351" s="142">
        <f>IF(U351="snížená",N351,0)</f>
        <v>0</v>
      </c>
      <c r="BG351" s="142">
        <f>IF(U351="zákl. přenesená",N351,0)</f>
        <v>0</v>
      </c>
      <c r="BH351" s="142">
        <f>IF(U351="sníž. přenesená",N351,0)</f>
        <v>0</v>
      </c>
      <c r="BI351" s="142">
        <f>IF(U351="nulová",N351,0)</f>
        <v>0</v>
      </c>
      <c r="BJ351" s="62" t="s">
        <v>22</v>
      </c>
      <c r="BK351" s="142">
        <f>ROUND(L351*K351,2)</f>
        <v>0</v>
      </c>
      <c r="BL351" s="62" t="s">
        <v>206</v>
      </c>
      <c r="BM351" s="62" t="s">
        <v>524</v>
      </c>
    </row>
    <row r="352" s="6" customFormat="1" ht="22.5" customHeight="1" spans="2:51">
      <c r="B352" s="90"/>
      <c r="C352" s="91"/>
      <c r="D352" s="91"/>
      <c r="E352" s="92" t="s">
        <v>5</v>
      </c>
      <c r="F352" s="93" t="s">
        <v>525</v>
      </c>
      <c r="G352" s="94"/>
      <c r="H352" s="94"/>
      <c r="I352" s="94"/>
      <c r="J352" s="91"/>
      <c r="K352" s="110">
        <v>471</v>
      </c>
      <c r="L352" s="91"/>
      <c r="M352" s="91"/>
      <c r="N352" s="91"/>
      <c r="O352" s="91"/>
      <c r="P352" s="91"/>
      <c r="Q352" s="91"/>
      <c r="R352" s="130"/>
      <c r="T352" s="131"/>
      <c r="U352" s="91"/>
      <c r="V352" s="91"/>
      <c r="W352" s="91"/>
      <c r="X352" s="91"/>
      <c r="Y352" s="91"/>
      <c r="Z352" s="91"/>
      <c r="AA352" s="136"/>
      <c r="AT352" s="139" t="s">
        <v>150</v>
      </c>
      <c r="AU352" s="139" t="s">
        <v>94</v>
      </c>
      <c r="AV352" s="6" t="s">
        <v>94</v>
      </c>
      <c r="AW352" s="6" t="s">
        <v>35</v>
      </c>
      <c r="AX352" s="6" t="s">
        <v>78</v>
      </c>
      <c r="AY352" s="139" t="s">
        <v>134</v>
      </c>
    </row>
    <row r="353" s="7" customFormat="1" ht="22.5" customHeight="1" spans="2:51">
      <c r="B353" s="143"/>
      <c r="C353" s="144"/>
      <c r="D353" s="144"/>
      <c r="E353" s="145" t="s">
        <v>5</v>
      </c>
      <c r="F353" s="146" t="s">
        <v>151</v>
      </c>
      <c r="G353" s="144"/>
      <c r="H353" s="144"/>
      <c r="I353" s="144"/>
      <c r="J353" s="144"/>
      <c r="K353" s="151">
        <v>471</v>
      </c>
      <c r="L353" s="144"/>
      <c r="M353" s="144"/>
      <c r="N353" s="144"/>
      <c r="O353" s="144"/>
      <c r="P353" s="144"/>
      <c r="Q353" s="144"/>
      <c r="R353" s="157"/>
      <c r="T353" s="158"/>
      <c r="U353" s="144"/>
      <c r="V353" s="144"/>
      <c r="W353" s="144"/>
      <c r="X353" s="144"/>
      <c r="Y353" s="144"/>
      <c r="Z353" s="144"/>
      <c r="AA353" s="159"/>
      <c r="AT353" s="160" t="s">
        <v>150</v>
      </c>
      <c r="AU353" s="160" t="s">
        <v>94</v>
      </c>
      <c r="AV353" s="7" t="s">
        <v>139</v>
      </c>
      <c r="AW353" s="7" t="s">
        <v>35</v>
      </c>
      <c r="AX353" s="7" t="s">
        <v>22</v>
      </c>
      <c r="AY353" s="160" t="s">
        <v>134</v>
      </c>
    </row>
    <row r="354" s="1" customFormat="1" ht="22.5" customHeight="1" spans="2:65">
      <c r="B354" s="86"/>
      <c r="C354" s="148" t="s">
        <v>526</v>
      </c>
      <c r="D354" s="148" t="s">
        <v>218</v>
      </c>
      <c r="E354" s="149" t="s">
        <v>527</v>
      </c>
      <c r="F354" s="150" t="s">
        <v>528</v>
      </c>
      <c r="G354" s="150"/>
      <c r="H354" s="150"/>
      <c r="I354" s="150"/>
      <c r="J354" s="152" t="s">
        <v>490</v>
      </c>
      <c r="K354" s="153">
        <v>471</v>
      </c>
      <c r="L354" s="154"/>
      <c r="M354" s="154"/>
      <c r="N354" s="154">
        <f t="shared" ref="N354:N359" si="106">ROUND(L354*K354,2)</f>
        <v>0</v>
      </c>
      <c r="O354" s="109"/>
      <c r="P354" s="109"/>
      <c r="Q354" s="109"/>
      <c r="R354" s="126"/>
      <c r="T354" s="127" t="s">
        <v>5</v>
      </c>
      <c r="U354" s="128" t="s">
        <v>43</v>
      </c>
      <c r="V354" s="129">
        <v>0</v>
      </c>
      <c r="W354" s="129">
        <f t="shared" ref="W354:W359" si="107">V354*K354</f>
        <v>0</v>
      </c>
      <c r="X354" s="129">
        <v>0</v>
      </c>
      <c r="Y354" s="129">
        <f t="shared" ref="Y354:Y359" si="108">X354*K354</f>
        <v>0</v>
      </c>
      <c r="Z354" s="129">
        <v>0</v>
      </c>
      <c r="AA354" s="135">
        <f t="shared" ref="AA354:AA359" si="109">Z354*K354</f>
        <v>0</v>
      </c>
      <c r="AR354" s="62" t="s">
        <v>281</v>
      </c>
      <c r="AT354" s="62" t="s">
        <v>218</v>
      </c>
      <c r="AU354" s="62" t="s">
        <v>94</v>
      </c>
      <c r="AY354" s="62" t="s">
        <v>134</v>
      </c>
      <c r="BE354" s="142">
        <f t="shared" ref="BE354:BE359" si="110">IF(U354="základní",N354,0)</f>
        <v>0</v>
      </c>
      <c r="BF354" s="142">
        <f t="shared" ref="BF354:BF359" si="111">IF(U354="snížená",N354,0)</f>
        <v>0</v>
      </c>
      <c r="BG354" s="142">
        <f t="shared" ref="BG354:BG359" si="112">IF(U354="zákl. přenesená",N354,0)</f>
        <v>0</v>
      </c>
      <c r="BH354" s="142">
        <f t="shared" ref="BH354:BH359" si="113">IF(U354="sníž. přenesená",N354,0)</f>
        <v>0</v>
      </c>
      <c r="BI354" s="142">
        <f t="shared" ref="BI354:BI359" si="114">IF(U354="nulová",N354,0)</f>
        <v>0</v>
      </c>
      <c r="BJ354" s="62" t="s">
        <v>22</v>
      </c>
      <c r="BK354" s="142">
        <f t="shared" ref="BK354:BK359" si="115">ROUND(L354*K354,2)</f>
        <v>0</v>
      </c>
      <c r="BL354" s="62" t="s">
        <v>206</v>
      </c>
      <c r="BM354" s="62" t="s">
        <v>529</v>
      </c>
    </row>
    <row r="355" s="6" customFormat="1" ht="22.5" customHeight="1" spans="2:51">
      <c r="B355" s="90"/>
      <c r="C355" s="91"/>
      <c r="D355" s="91"/>
      <c r="E355" s="92" t="s">
        <v>5</v>
      </c>
      <c r="F355" s="93" t="s">
        <v>530</v>
      </c>
      <c r="G355" s="94"/>
      <c r="H355" s="94"/>
      <c r="I355" s="94"/>
      <c r="J355" s="91"/>
      <c r="K355" s="110">
        <v>471</v>
      </c>
      <c r="L355" s="91"/>
      <c r="M355" s="91"/>
      <c r="N355" s="91"/>
      <c r="O355" s="91"/>
      <c r="P355" s="91"/>
      <c r="Q355" s="91"/>
      <c r="R355" s="130"/>
      <c r="T355" s="131"/>
      <c r="U355" s="91"/>
      <c r="V355" s="91"/>
      <c r="W355" s="91"/>
      <c r="X355" s="91"/>
      <c r="Y355" s="91"/>
      <c r="Z355" s="91"/>
      <c r="AA355" s="136"/>
      <c r="AT355" s="139" t="s">
        <v>150</v>
      </c>
      <c r="AU355" s="139" t="s">
        <v>94</v>
      </c>
      <c r="AV355" s="6" t="s">
        <v>94</v>
      </c>
      <c r="AW355" s="6" t="s">
        <v>35</v>
      </c>
      <c r="AX355" s="6" t="s">
        <v>78</v>
      </c>
      <c r="AY355" s="139" t="s">
        <v>134</v>
      </c>
    </row>
    <row r="356" s="7" customFormat="1" ht="22.5" customHeight="1" spans="2:51">
      <c r="B356" s="143"/>
      <c r="C356" s="144"/>
      <c r="D356" s="144"/>
      <c r="E356" s="145" t="s">
        <v>5</v>
      </c>
      <c r="F356" s="146" t="s">
        <v>151</v>
      </c>
      <c r="G356" s="144"/>
      <c r="H356" s="144"/>
      <c r="I356" s="144"/>
      <c r="J356" s="144"/>
      <c r="K356" s="151">
        <v>471</v>
      </c>
      <c r="L356" s="144"/>
      <c r="M356" s="144"/>
      <c r="N356" s="144"/>
      <c r="O356" s="144"/>
      <c r="P356" s="144"/>
      <c r="Q356" s="144"/>
      <c r="R356" s="157"/>
      <c r="T356" s="158"/>
      <c r="U356" s="144"/>
      <c r="V356" s="144"/>
      <c r="W356" s="144"/>
      <c r="X356" s="144"/>
      <c r="Y356" s="144"/>
      <c r="Z356" s="144"/>
      <c r="AA356" s="159"/>
      <c r="AT356" s="160" t="s">
        <v>150</v>
      </c>
      <c r="AU356" s="160" t="s">
        <v>94</v>
      </c>
      <c r="AV356" s="7" t="s">
        <v>139</v>
      </c>
      <c r="AW356" s="7" t="s">
        <v>35</v>
      </c>
      <c r="AX356" s="7" t="s">
        <v>22</v>
      </c>
      <c r="AY356" s="160" t="s">
        <v>134</v>
      </c>
    </row>
    <row r="357" s="1" customFormat="1" ht="31.5" customHeight="1" spans="2:65">
      <c r="B357" s="86"/>
      <c r="C357" s="87" t="s">
        <v>531</v>
      </c>
      <c r="D357" s="87" t="s">
        <v>135</v>
      </c>
      <c r="E357" s="88" t="s">
        <v>532</v>
      </c>
      <c r="F357" s="89" t="s">
        <v>533</v>
      </c>
      <c r="G357" s="89"/>
      <c r="H357" s="89"/>
      <c r="I357" s="89"/>
      <c r="J357" s="107" t="s">
        <v>158</v>
      </c>
      <c r="K357" s="108">
        <v>5.5</v>
      </c>
      <c r="L357" s="109"/>
      <c r="M357" s="109"/>
      <c r="N357" s="109">
        <f t="shared" si="106"/>
        <v>0</v>
      </c>
      <c r="O357" s="109"/>
      <c r="P357" s="109"/>
      <c r="Q357" s="109"/>
      <c r="R357" s="126"/>
      <c r="T357" s="127" t="s">
        <v>5</v>
      </c>
      <c r="U357" s="128" t="s">
        <v>43</v>
      </c>
      <c r="V357" s="129">
        <v>0.106</v>
      </c>
      <c r="W357" s="129">
        <f t="shared" si="107"/>
        <v>0.583</v>
      </c>
      <c r="X357" s="129">
        <v>0</v>
      </c>
      <c r="Y357" s="129">
        <f t="shared" si="108"/>
        <v>0</v>
      </c>
      <c r="Z357" s="129">
        <v>0</v>
      </c>
      <c r="AA357" s="135">
        <f t="shared" si="109"/>
        <v>0</v>
      </c>
      <c r="AR357" s="62" t="s">
        <v>206</v>
      </c>
      <c r="AT357" s="62" t="s">
        <v>135</v>
      </c>
      <c r="AU357" s="62" t="s">
        <v>94</v>
      </c>
      <c r="AY357" s="62" t="s">
        <v>134</v>
      </c>
      <c r="BE357" s="142">
        <f t="shared" si="110"/>
        <v>0</v>
      </c>
      <c r="BF357" s="142">
        <f t="shared" si="111"/>
        <v>0</v>
      </c>
      <c r="BG357" s="142">
        <f t="shared" si="112"/>
        <v>0</v>
      </c>
      <c r="BH357" s="142">
        <f t="shared" si="113"/>
        <v>0</v>
      </c>
      <c r="BI357" s="142">
        <f t="shared" si="114"/>
        <v>0</v>
      </c>
      <c r="BJ357" s="62" t="s">
        <v>22</v>
      </c>
      <c r="BK357" s="142">
        <f t="shared" si="115"/>
        <v>0</v>
      </c>
      <c r="BL357" s="62" t="s">
        <v>206</v>
      </c>
      <c r="BM357" s="62" t="s">
        <v>534</v>
      </c>
    </row>
    <row r="358" s="1" customFormat="1" ht="22.5" customHeight="1" spans="2:47">
      <c r="B358" s="24"/>
      <c r="C358" s="25"/>
      <c r="D358" s="25"/>
      <c r="E358" s="25"/>
      <c r="F358" s="170" t="s">
        <v>535</v>
      </c>
      <c r="G358" s="30"/>
      <c r="H358" s="30"/>
      <c r="I358" s="30"/>
      <c r="J358" s="25"/>
      <c r="K358" s="25"/>
      <c r="L358" s="25"/>
      <c r="M358" s="25"/>
      <c r="N358" s="25"/>
      <c r="O358" s="25"/>
      <c r="P358" s="25"/>
      <c r="Q358" s="25"/>
      <c r="R358" s="61"/>
      <c r="T358" s="171"/>
      <c r="U358" s="25"/>
      <c r="V358" s="25"/>
      <c r="W358" s="25"/>
      <c r="X358" s="25"/>
      <c r="Y358" s="25"/>
      <c r="Z358" s="25"/>
      <c r="AA358" s="172"/>
      <c r="AT358" s="62" t="s">
        <v>475</v>
      </c>
      <c r="AU358" s="62" t="s">
        <v>94</v>
      </c>
    </row>
    <row r="359" s="1" customFormat="1" ht="31.5" customHeight="1" spans="2:65">
      <c r="B359" s="86"/>
      <c r="C359" s="87" t="s">
        <v>536</v>
      </c>
      <c r="D359" s="87" t="s">
        <v>135</v>
      </c>
      <c r="E359" s="88" t="s">
        <v>537</v>
      </c>
      <c r="F359" s="89" t="s">
        <v>538</v>
      </c>
      <c r="G359" s="89"/>
      <c r="H359" s="89"/>
      <c r="I359" s="89"/>
      <c r="J359" s="107" t="s">
        <v>158</v>
      </c>
      <c r="K359" s="108">
        <v>5.5</v>
      </c>
      <c r="L359" s="109"/>
      <c r="M359" s="109"/>
      <c r="N359" s="109">
        <f t="shared" si="106"/>
        <v>0</v>
      </c>
      <c r="O359" s="109"/>
      <c r="P359" s="109"/>
      <c r="Q359" s="109"/>
      <c r="R359" s="126"/>
      <c r="T359" s="127" t="s">
        <v>5</v>
      </c>
      <c r="U359" s="128" t="s">
        <v>43</v>
      </c>
      <c r="V359" s="129">
        <v>0.107</v>
      </c>
      <c r="W359" s="129">
        <f t="shared" si="107"/>
        <v>0.5885</v>
      </c>
      <c r="X359" s="129">
        <v>9e-5</v>
      </c>
      <c r="Y359" s="129">
        <f t="shared" si="108"/>
        <v>0.000495</v>
      </c>
      <c r="Z359" s="129">
        <v>0</v>
      </c>
      <c r="AA359" s="135">
        <f t="shared" si="109"/>
        <v>0</v>
      </c>
      <c r="AR359" s="62" t="s">
        <v>206</v>
      </c>
      <c r="AT359" s="62" t="s">
        <v>135</v>
      </c>
      <c r="AU359" s="62" t="s">
        <v>94</v>
      </c>
      <c r="AY359" s="62" t="s">
        <v>134</v>
      </c>
      <c r="BE359" s="142">
        <f t="shared" si="110"/>
        <v>0</v>
      </c>
      <c r="BF359" s="142">
        <f t="shared" si="111"/>
        <v>0</v>
      </c>
      <c r="BG359" s="142">
        <f t="shared" si="112"/>
        <v>0</v>
      </c>
      <c r="BH359" s="142">
        <f t="shared" si="113"/>
        <v>0</v>
      </c>
      <c r="BI359" s="142">
        <f t="shared" si="114"/>
        <v>0</v>
      </c>
      <c r="BJ359" s="62" t="s">
        <v>22</v>
      </c>
      <c r="BK359" s="142">
        <f t="shared" si="115"/>
        <v>0</v>
      </c>
      <c r="BL359" s="62" t="s">
        <v>206</v>
      </c>
      <c r="BM359" s="62" t="s">
        <v>539</v>
      </c>
    </row>
    <row r="360" s="1" customFormat="1" ht="22.5" customHeight="1" spans="2:47">
      <c r="B360" s="24"/>
      <c r="C360" s="25"/>
      <c r="D360" s="25"/>
      <c r="E360" s="25"/>
      <c r="F360" s="170" t="s">
        <v>540</v>
      </c>
      <c r="G360" s="30"/>
      <c r="H360" s="30"/>
      <c r="I360" s="30"/>
      <c r="J360" s="25"/>
      <c r="K360" s="25"/>
      <c r="L360" s="25"/>
      <c r="M360" s="25"/>
      <c r="N360" s="25"/>
      <c r="O360" s="25"/>
      <c r="P360" s="25"/>
      <c r="Q360" s="25"/>
      <c r="R360" s="61"/>
      <c r="T360" s="171"/>
      <c r="U360" s="25"/>
      <c r="V360" s="25"/>
      <c r="W360" s="25"/>
      <c r="X360" s="25"/>
      <c r="Y360" s="25"/>
      <c r="Z360" s="25"/>
      <c r="AA360" s="172"/>
      <c r="AT360" s="62" t="s">
        <v>475</v>
      </c>
      <c r="AU360" s="62" t="s">
        <v>94</v>
      </c>
    </row>
    <row r="361" s="1" customFormat="1" ht="31.5" customHeight="1" spans="2:65">
      <c r="B361" s="86"/>
      <c r="C361" s="87" t="s">
        <v>541</v>
      </c>
      <c r="D361" s="87" t="s">
        <v>135</v>
      </c>
      <c r="E361" s="88" t="s">
        <v>542</v>
      </c>
      <c r="F361" s="89" t="s">
        <v>543</v>
      </c>
      <c r="G361" s="89"/>
      <c r="H361" s="89"/>
      <c r="I361" s="89"/>
      <c r="J361" s="107" t="s">
        <v>158</v>
      </c>
      <c r="K361" s="108">
        <v>5.5</v>
      </c>
      <c r="L361" s="109"/>
      <c r="M361" s="109"/>
      <c r="N361" s="109">
        <f t="shared" ref="N361:N365" si="116">ROUND(L361*K361,2)</f>
        <v>0</v>
      </c>
      <c r="O361" s="109"/>
      <c r="P361" s="109"/>
      <c r="Q361" s="109"/>
      <c r="R361" s="126"/>
      <c r="T361" s="127" t="s">
        <v>5</v>
      </c>
      <c r="U361" s="128" t="s">
        <v>43</v>
      </c>
      <c r="V361" s="129">
        <v>0.115</v>
      </c>
      <c r="W361" s="129">
        <f t="shared" ref="W361:W365" si="117">V361*K361</f>
        <v>0.6325</v>
      </c>
      <c r="X361" s="129">
        <v>8e-5</v>
      </c>
      <c r="Y361" s="129">
        <f t="shared" ref="Y361:Y365" si="118">X361*K361</f>
        <v>0.00044</v>
      </c>
      <c r="Z361" s="129">
        <v>0</v>
      </c>
      <c r="AA361" s="135">
        <f t="shared" ref="AA361:AA365" si="119">Z361*K361</f>
        <v>0</v>
      </c>
      <c r="AR361" s="62" t="s">
        <v>206</v>
      </c>
      <c r="AT361" s="62" t="s">
        <v>135</v>
      </c>
      <c r="AU361" s="62" t="s">
        <v>94</v>
      </c>
      <c r="AY361" s="62" t="s">
        <v>134</v>
      </c>
      <c r="BE361" s="142">
        <f t="shared" ref="BE361:BE365" si="120">IF(U361="základní",N361,0)</f>
        <v>0</v>
      </c>
      <c r="BF361" s="142">
        <f t="shared" ref="BF361:BF365" si="121">IF(U361="snížená",N361,0)</f>
        <v>0</v>
      </c>
      <c r="BG361" s="142">
        <f t="shared" ref="BG361:BG365" si="122">IF(U361="zákl. přenesená",N361,0)</f>
        <v>0</v>
      </c>
      <c r="BH361" s="142">
        <f t="shared" ref="BH361:BH365" si="123">IF(U361="sníž. přenesená",N361,0)</f>
        <v>0</v>
      </c>
      <c r="BI361" s="142">
        <f t="shared" ref="BI361:BI365" si="124">IF(U361="nulová",N361,0)</f>
        <v>0</v>
      </c>
      <c r="BJ361" s="62" t="s">
        <v>22</v>
      </c>
      <c r="BK361" s="142">
        <f t="shared" ref="BK361:BK365" si="125">ROUND(L361*K361,2)</f>
        <v>0</v>
      </c>
      <c r="BL361" s="62" t="s">
        <v>206</v>
      </c>
      <c r="BM361" s="62" t="s">
        <v>544</v>
      </c>
    </row>
    <row r="362" s="1" customFormat="1" ht="22.5" customHeight="1" spans="2:47">
      <c r="B362" s="24"/>
      <c r="C362" s="25"/>
      <c r="D362" s="25"/>
      <c r="E362" s="25"/>
      <c r="F362" s="170" t="s">
        <v>535</v>
      </c>
      <c r="G362" s="30"/>
      <c r="H362" s="30"/>
      <c r="I362" s="30"/>
      <c r="J362" s="25"/>
      <c r="K362" s="25"/>
      <c r="L362" s="25"/>
      <c r="M362" s="25"/>
      <c r="N362" s="25"/>
      <c r="O362" s="25"/>
      <c r="P362" s="25"/>
      <c r="Q362" s="25"/>
      <c r="R362" s="61"/>
      <c r="T362" s="171"/>
      <c r="U362" s="25"/>
      <c r="V362" s="25"/>
      <c r="W362" s="25"/>
      <c r="X362" s="25"/>
      <c r="Y362" s="25"/>
      <c r="Z362" s="25"/>
      <c r="AA362" s="172"/>
      <c r="AT362" s="62" t="s">
        <v>475</v>
      </c>
      <c r="AU362" s="62" t="s">
        <v>94</v>
      </c>
    </row>
    <row r="363" s="1" customFormat="1" ht="31.5" customHeight="1" spans="2:65">
      <c r="B363" s="86"/>
      <c r="C363" s="87" t="s">
        <v>545</v>
      </c>
      <c r="D363" s="87" t="s">
        <v>135</v>
      </c>
      <c r="E363" s="88" t="s">
        <v>546</v>
      </c>
      <c r="F363" s="89" t="s">
        <v>547</v>
      </c>
      <c r="G363" s="89"/>
      <c r="H363" s="89"/>
      <c r="I363" s="89"/>
      <c r="J363" s="107" t="s">
        <v>158</v>
      </c>
      <c r="K363" s="108">
        <v>5.5</v>
      </c>
      <c r="L363" s="109"/>
      <c r="M363" s="109"/>
      <c r="N363" s="109">
        <f t="shared" si="116"/>
        <v>0</v>
      </c>
      <c r="O363" s="109"/>
      <c r="P363" s="109"/>
      <c r="Q363" s="109"/>
      <c r="R363" s="126"/>
      <c r="T363" s="127" t="s">
        <v>5</v>
      </c>
      <c r="U363" s="128" t="s">
        <v>43</v>
      </c>
      <c r="V363" s="129">
        <v>0.119</v>
      </c>
      <c r="W363" s="129">
        <f t="shared" si="117"/>
        <v>0.6545</v>
      </c>
      <c r="X363" s="129">
        <v>8e-5</v>
      </c>
      <c r="Y363" s="129">
        <f t="shared" si="118"/>
        <v>0.00044</v>
      </c>
      <c r="Z363" s="129">
        <v>0</v>
      </c>
      <c r="AA363" s="135">
        <f t="shared" si="119"/>
        <v>0</v>
      </c>
      <c r="AR363" s="62" t="s">
        <v>206</v>
      </c>
      <c r="AT363" s="62" t="s">
        <v>135</v>
      </c>
      <c r="AU363" s="62" t="s">
        <v>94</v>
      </c>
      <c r="AY363" s="62" t="s">
        <v>134</v>
      </c>
      <c r="BE363" s="142">
        <f t="shared" si="120"/>
        <v>0</v>
      </c>
      <c r="BF363" s="142">
        <f t="shared" si="121"/>
        <v>0</v>
      </c>
      <c r="BG363" s="142">
        <f t="shared" si="122"/>
        <v>0</v>
      </c>
      <c r="BH363" s="142">
        <f t="shared" si="123"/>
        <v>0</v>
      </c>
      <c r="BI363" s="142">
        <f t="shared" si="124"/>
        <v>0</v>
      </c>
      <c r="BJ363" s="62" t="s">
        <v>22</v>
      </c>
      <c r="BK363" s="142">
        <f t="shared" si="125"/>
        <v>0</v>
      </c>
      <c r="BL363" s="62" t="s">
        <v>206</v>
      </c>
      <c r="BM363" s="62" t="s">
        <v>548</v>
      </c>
    </row>
    <row r="364" s="1" customFormat="1" ht="22.5" customHeight="1" spans="2:47">
      <c r="B364" s="24"/>
      <c r="C364" s="25"/>
      <c r="D364" s="25"/>
      <c r="E364" s="25"/>
      <c r="F364" s="170" t="s">
        <v>535</v>
      </c>
      <c r="G364" s="30"/>
      <c r="H364" s="30"/>
      <c r="I364" s="30"/>
      <c r="J364" s="25"/>
      <c r="K364" s="25"/>
      <c r="L364" s="25"/>
      <c r="M364" s="25"/>
      <c r="N364" s="25"/>
      <c r="O364" s="25"/>
      <c r="P364" s="25"/>
      <c r="Q364" s="25"/>
      <c r="R364" s="61"/>
      <c r="T364" s="171"/>
      <c r="U364" s="25"/>
      <c r="V364" s="25"/>
      <c r="W364" s="25"/>
      <c r="X364" s="25"/>
      <c r="Y364" s="25"/>
      <c r="Z364" s="25"/>
      <c r="AA364" s="172"/>
      <c r="AT364" s="62" t="s">
        <v>475</v>
      </c>
      <c r="AU364" s="62" t="s">
        <v>94</v>
      </c>
    </row>
    <row r="365" s="1" customFormat="1" ht="31.5" customHeight="1" spans="2:65">
      <c r="B365" s="86"/>
      <c r="C365" s="87" t="s">
        <v>549</v>
      </c>
      <c r="D365" s="87" t="s">
        <v>135</v>
      </c>
      <c r="E365" s="88" t="s">
        <v>550</v>
      </c>
      <c r="F365" s="89" t="s">
        <v>551</v>
      </c>
      <c r="G365" s="89"/>
      <c r="H365" s="89"/>
      <c r="I365" s="89"/>
      <c r="J365" s="107" t="s">
        <v>143</v>
      </c>
      <c r="K365" s="108">
        <v>1</v>
      </c>
      <c r="L365" s="109"/>
      <c r="M365" s="109"/>
      <c r="N365" s="109">
        <f t="shared" si="116"/>
        <v>0</v>
      </c>
      <c r="O365" s="109"/>
      <c r="P365" s="109"/>
      <c r="Q365" s="109"/>
      <c r="R365" s="126"/>
      <c r="T365" s="127" t="s">
        <v>5</v>
      </c>
      <c r="U365" s="128" t="s">
        <v>43</v>
      </c>
      <c r="V365" s="129">
        <v>0.416</v>
      </c>
      <c r="W365" s="129">
        <f t="shared" si="117"/>
        <v>0.416</v>
      </c>
      <c r="X365" s="129">
        <v>0.10941</v>
      </c>
      <c r="Y365" s="129">
        <f t="shared" si="118"/>
        <v>0.10941</v>
      </c>
      <c r="Z365" s="129">
        <v>0</v>
      </c>
      <c r="AA365" s="135">
        <f t="shared" si="119"/>
        <v>0</v>
      </c>
      <c r="AR365" s="62" t="s">
        <v>206</v>
      </c>
      <c r="AT365" s="62" t="s">
        <v>135</v>
      </c>
      <c r="AU365" s="62" t="s">
        <v>94</v>
      </c>
      <c r="AY365" s="62" t="s">
        <v>134</v>
      </c>
      <c r="BE365" s="142">
        <f t="shared" si="120"/>
        <v>0</v>
      </c>
      <c r="BF365" s="142">
        <f t="shared" si="121"/>
        <v>0</v>
      </c>
      <c r="BG365" s="142">
        <f t="shared" si="122"/>
        <v>0</v>
      </c>
      <c r="BH365" s="142">
        <f t="shared" si="123"/>
        <v>0</v>
      </c>
      <c r="BI365" s="142">
        <f t="shared" si="124"/>
        <v>0</v>
      </c>
      <c r="BJ365" s="62" t="s">
        <v>22</v>
      </c>
      <c r="BK365" s="142">
        <f t="shared" si="125"/>
        <v>0</v>
      </c>
      <c r="BL365" s="62" t="s">
        <v>206</v>
      </c>
      <c r="BM365" s="62" t="s">
        <v>552</v>
      </c>
    </row>
    <row r="366" s="1" customFormat="1" ht="22.5" customHeight="1" spans="2:47">
      <c r="B366" s="24"/>
      <c r="C366" s="25"/>
      <c r="D366" s="25"/>
      <c r="E366" s="25"/>
      <c r="F366" s="170" t="s">
        <v>553</v>
      </c>
      <c r="G366" s="30"/>
      <c r="H366" s="30"/>
      <c r="I366" s="30"/>
      <c r="J366" s="25"/>
      <c r="K366" s="25"/>
      <c r="L366" s="25"/>
      <c r="M366" s="25"/>
      <c r="N366" s="25"/>
      <c r="O366" s="25"/>
      <c r="P366" s="25"/>
      <c r="Q366" s="25"/>
      <c r="R366" s="61"/>
      <c r="T366" s="171"/>
      <c r="U366" s="25"/>
      <c r="V366" s="25"/>
      <c r="W366" s="25"/>
      <c r="X366" s="25"/>
      <c r="Y366" s="25"/>
      <c r="Z366" s="25"/>
      <c r="AA366" s="172"/>
      <c r="AT366" s="62" t="s">
        <v>475</v>
      </c>
      <c r="AU366" s="62" t="s">
        <v>94</v>
      </c>
    </row>
    <row r="367" s="1" customFormat="1" ht="31.5" customHeight="1" spans="2:65">
      <c r="B367" s="86"/>
      <c r="C367" s="87" t="s">
        <v>554</v>
      </c>
      <c r="D367" s="87" t="s">
        <v>135</v>
      </c>
      <c r="E367" s="88" t="s">
        <v>555</v>
      </c>
      <c r="F367" s="89" t="s">
        <v>556</v>
      </c>
      <c r="G367" s="89"/>
      <c r="H367" s="89"/>
      <c r="I367" s="89"/>
      <c r="J367" s="107" t="s">
        <v>143</v>
      </c>
      <c r="K367" s="108">
        <v>2</v>
      </c>
      <c r="L367" s="109"/>
      <c r="M367" s="109"/>
      <c r="N367" s="109">
        <f t="shared" ref="N367:N372" si="126">ROUND(L367*K367,2)</f>
        <v>0</v>
      </c>
      <c r="O367" s="109"/>
      <c r="P367" s="109"/>
      <c r="Q367" s="109"/>
      <c r="R367" s="126"/>
      <c r="T367" s="127" t="s">
        <v>5</v>
      </c>
      <c r="U367" s="128" t="s">
        <v>43</v>
      </c>
      <c r="V367" s="129">
        <v>1.265</v>
      </c>
      <c r="W367" s="129">
        <f t="shared" ref="W367:W372" si="127">V367*K367</f>
        <v>2.53</v>
      </c>
      <c r="X367" s="129">
        <v>0.00649</v>
      </c>
      <c r="Y367" s="129">
        <f t="shared" ref="Y367:Y372" si="128">X367*K367</f>
        <v>0.01298</v>
      </c>
      <c r="Z367" s="129">
        <v>0</v>
      </c>
      <c r="AA367" s="135">
        <f t="shared" ref="AA367:AA372" si="129">Z367*K367</f>
        <v>0</v>
      </c>
      <c r="AR367" s="62" t="s">
        <v>206</v>
      </c>
      <c r="AT367" s="62" t="s">
        <v>135</v>
      </c>
      <c r="AU367" s="62" t="s">
        <v>94</v>
      </c>
      <c r="AY367" s="62" t="s">
        <v>134</v>
      </c>
      <c r="BE367" s="142">
        <f t="shared" ref="BE367:BE372" si="130">IF(U367="základní",N367,0)</f>
        <v>0</v>
      </c>
      <c r="BF367" s="142">
        <f t="shared" ref="BF367:BF372" si="131">IF(U367="snížená",N367,0)</f>
        <v>0</v>
      </c>
      <c r="BG367" s="142">
        <f t="shared" ref="BG367:BG372" si="132">IF(U367="zákl. přenesená",N367,0)</f>
        <v>0</v>
      </c>
      <c r="BH367" s="142">
        <f t="shared" ref="BH367:BH372" si="133">IF(U367="sníž. přenesená",N367,0)</f>
        <v>0</v>
      </c>
      <c r="BI367" s="142">
        <f t="shared" ref="BI367:BI372" si="134">IF(U367="nulová",N367,0)</f>
        <v>0</v>
      </c>
      <c r="BJ367" s="62" t="s">
        <v>22</v>
      </c>
      <c r="BK367" s="142">
        <f t="shared" ref="BK367:BK372" si="135">ROUND(L367*K367,2)</f>
        <v>0</v>
      </c>
      <c r="BL367" s="62" t="s">
        <v>206</v>
      </c>
      <c r="BM367" s="62" t="s">
        <v>557</v>
      </c>
    </row>
    <row r="368" s="1" customFormat="1" ht="31.5" customHeight="1" spans="2:65">
      <c r="B368" s="86"/>
      <c r="C368" s="87" t="s">
        <v>558</v>
      </c>
      <c r="D368" s="87" t="s">
        <v>135</v>
      </c>
      <c r="E368" s="88" t="s">
        <v>559</v>
      </c>
      <c r="F368" s="89" t="s">
        <v>560</v>
      </c>
      <c r="G368" s="89"/>
      <c r="H368" s="89"/>
      <c r="I368" s="89"/>
      <c r="J368" s="107" t="s">
        <v>143</v>
      </c>
      <c r="K368" s="108">
        <v>1</v>
      </c>
      <c r="L368" s="109"/>
      <c r="M368" s="109"/>
      <c r="N368" s="109">
        <f t="shared" si="126"/>
        <v>0</v>
      </c>
      <c r="O368" s="109"/>
      <c r="P368" s="109"/>
      <c r="Q368" s="109"/>
      <c r="R368" s="126"/>
      <c r="T368" s="127" t="s">
        <v>5</v>
      </c>
      <c r="U368" s="128" t="s">
        <v>43</v>
      </c>
      <c r="V368" s="129">
        <v>0.174</v>
      </c>
      <c r="W368" s="129">
        <f t="shared" si="127"/>
        <v>0.174</v>
      </c>
      <c r="X368" s="129">
        <v>0</v>
      </c>
      <c r="Y368" s="129">
        <f t="shared" si="128"/>
        <v>0</v>
      </c>
      <c r="Z368" s="129">
        <v>0.004</v>
      </c>
      <c r="AA368" s="135">
        <f t="shared" si="129"/>
        <v>0.004</v>
      </c>
      <c r="AR368" s="62" t="s">
        <v>206</v>
      </c>
      <c r="AT368" s="62" t="s">
        <v>135</v>
      </c>
      <c r="AU368" s="62" t="s">
        <v>94</v>
      </c>
      <c r="AY368" s="62" t="s">
        <v>134</v>
      </c>
      <c r="BE368" s="142">
        <f t="shared" si="130"/>
        <v>0</v>
      </c>
      <c r="BF368" s="142">
        <f t="shared" si="131"/>
        <v>0</v>
      </c>
      <c r="BG368" s="142">
        <f t="shared" si="132"/>
        <v>0</v>
      </c>
      <c r="BH368" s="142">
        <f t="shared" si="133"/>
        <v>0</v>
      </c>
      <c r="BI368" s="142">
        <f t="shared" si="134"/>
        <v>0</v>
      </c>
      <c r="BJ368" s="62" t="s">
        <v>22</v>
      </c>
      <c r="BK368" s="142">
        <f t="shared" si="135"/>
        <v>0</v>
      </c>
      <c r="BL368" s="62" t="s">
        <v>206</v>
      </c>
      <c r="BM368" s="62" t="s">
        <v>561</v>
      </c>
    </row>
    <row r="369" s="5" customFormat="1" ht="37.35" customHeight="1" spans="2:63">
      <c r="B369" s="82"/>
      <c r="C369" s="83"/>
      <c r="D369" s="84" t="s">
        <v>117</v>
      </c>
      <c r="E369" s="84"/>
      <c r="F369" s="84"/>
      <c r="G369" s="84"/>
      <c r="H369" s="84"/>
      <c r="I369" s="84"/>
      <c r="J369" s="84"/>
      <c r="K369" s="84"/>
      <c r="L369" s="84"/>
      <c r="M369" s="84"/>
      <c r="N369" s="173">
        <f>BK369</f>
        <v>0</v>
      </c>
      <c r="O369" s="174"/>
      <c r="P369" s="174"/>
      <c r="Q369" s="174"/>
      <c r="R369" s="123"/>
      <c r="T369" s="124"/>
      <c r="U369" s="83"/>
      <c r="V369" s="83"/>
      <c r="W369" s="125">
        <f t="shared" ref="W369:AA369" si="136">W370</f>
        <v>0</v>
      </c>
      <c r="X369" s="83"/>
      <c r="Y369" s="125">
        <f t="shared" si="136"/>
        <v>0</v>
      </c>
      <c r="Z369" s="83"/>
      <c r="AA369" s="134">
        <f t="shared" si="136"/>
        <v>0</v>
      </c>
      <c r="AR369" s="137" t="s">
        <v>22</v>
      </c>
      <c r="AT369" s="138" t="s">
        <v>77</v>
      </c>
      <c r="AU369" s="138" t="s">
        <v>78</v>
      </c>
      <c r="AY369" s="137" t="s">
        <v>134</v>
      </c>
      <c r="BK369" s="141">
        <f>BK370</f>
        <v>0</v>
      </c>
    </row>
    <row r="370" s="5" customFormat="1" ht="19.9" customHeight="1" spans="2:63">
      <c r="B370" s="82"/>
      <c r="C370" s="83"/>
      <c r="D370" s="85" t="s">
        <v>118</v>
      </c>
      <c r="E370" s="85"/>
      <c r="F370" s="85"/>
      <c r="G370" s="85"/>
      <c r="H370" s="85"/>
      <c r="I370" s="85"/>
      <c r="J370" s="85"/>
      <c r="K370" s="85"/>
      <c r="L370" s="85"/>
      <c r="M370" s="85"/>
      <c r="N370" s="105">
        <f>BK370</f>
        <v>0</v>
      </c>
      <c r="O370" s="106"/>
      <c r="P370" s="106"/>
      <c r="Q370" s="106"/>
      <c r="R370" s="123"/>
      <c r="T370" s="124"/>
      <c r="U370" s="83"/>
      <c r="V370" s="83"/>
      <c r="W370" s="125">
        <f t="shared" ref="W370:AA370" si="137">SUM(W371:W385)</f>
        <v>0</v>
      </c>
      <c r="X370" s="83"/>
      <c r="Y370" s="125">
        <f t="shared" si="137"/>
        <v>0</v>
      </c>
      <c r="Z370" s="83"/>
      <c r="AA370" s="134">
        <f t="shared" si="137"/>
        <v>0</v>
      </c>
      <c r="AR370" s="137" t="s">
        <v>22</v>
      </c>
      <c r="AT370" s="138" t="s">
        <v>77</v>
      </c>
      <c r="AU370" s="138" t="s">
        <v>22</v>
      </c>
      <c r="AY370" s="137" t="s">
        <v>134</v>
      </c>
      <c r="BK370" s="141">
        <f>SUM(BK371:BK385)</f>
        <v>0</v>
      </c>
    </row>
    <row r="371" s="1" customFormat="1" ht="31.5" customHeight="1" spans="2:65">
      <c r="B371" s="86"/>
      <c r="C371" s="87" t="s">
        <v>562</v>
      </c>
      <c r="D371" s="87" t="s">
        <v>135</v>
      </c>
      <c r="E371" s="88" t="s">
        <v>563</v>
      </c>
      <c r="F371" s="89" t="s">
        <v>564</v>
      </c>
      <c r="G371" s="89"/>
      <c r="H371" s="89"/>
      <c r="I371" s="89"/>
      <c r="J371" s="107" t="s">
        <v>565</v>
      </c>
      <c r="K371" s="108">
        <v>1</v>
      </c>
      <c r="L371" s="109"/>
      <c r="M371" s="109"/>
      <c r="N371" s="109">
        <f t="shared" si="126"/>
        <v>0</v>
      </c>
      <c r="O371" s="109"/>
      <c r="P371" s="109"/>
      <c r="Q371" s="109"/>
      <c r="R371" s="126"/>
      <c r="T371" s="127" t="s">
        <v>5</v>
      </c>
      <c r="U371" s="128" t="s">
        <v>43</v>
      </c>
      <c r="V371" s="129">
        <v>0</v>
      </c>
      <c r="W371" s="129">
        <f t="shared" si="127"/>
        <v>0</v>
      </c>
      <c r="X371" s="129">
        <v>0</v>
      </c>
      <c r="Y371" s="129">
        <f t="shared" si="128"/>
        <v>0</v>
      </c>
      <c r="Z371" s="129">
        <v>0</v>
      </c>
      <c r="AA371" s="135">
        <f t="shared" si="129"/>
        <v>0</v>
      </c>
      <c r="AR371" s="62" t="s">
        <v>566</v>
      </c>
      <c r="AT371" s="62" t="s">
        <v>135</v>
      </c>
      <c r="AU371" s="62" t="s">
        <v>94</v>
      </c>
      <c r="AY371" s="62" t="s">
        <v>134</v>
      </c>
      <c r="BE371" s="142">
        <f t="shared" si="130"/>
        <v>0</v>
      </c>
      <c r="BF371" s="142">
        <f t="shared" si="131"/>
        <v>0</v>
      </c>
      <c r="BG371" s="142">
        <f t="shared" si="132"/>
        <v>0</v>
      </c>
      <c r="BH371" s="142">
        <f t="shared" si="133"/>
        <v>0</v>
      </c>
      <c r="BI371" s="142">
        <f t="shared" si="134"/>
        <v>0</v>
      </c>
      <c r="BJ371" s="62" t="s">
        <v>22</v>
      </c>
      <c r="BK371" s="142">
        <f t="shared" si="135"/>
        <v>0</v>
      </c>
      <c r="BL371" s="62" t="s">
        <v>566</v>
      </c>
      <c r="BM371" s="62" t="s">
        <v>567</v>
      </c>
    </row>
    <row r="372" s="1" customFormat="1" ht="22.5" customHeight="1" spans="2:65">
      <c r="B372" s="86"/>
      <c r="C372" s="87" t="s">
        <v>568</v>
      </c>
      <c r="D372" s="87" t="s">
        <v>135</v>
      </c>
      <c r="E372" s="88" t="s">
        <v>569</v>
      </c>
      <c r="F372" s="89" t="s">
        <v>570</v>
      </c>
      <c r="G372" s="89"/>
      <c r="H372" s="89"/>
      <c r="I372" s="89"/>
      <c r="J372" s="107" t="s">
        <v>565</v>
      </c>
      <c r="K372" s="108">
        <v>1</v>
      </c>
      <c r="L372" s="109"/>
      <c r="M372" s="109"/>
      <c r="N372" s="109">
        <f t="shared" si="126"/>
        <v>0</v>
      </c>
      <c r="O372" s="109"/>
      <c r="P372" s="109"/>
      <c r="Q372" s="109"/>
      <c r="R372" s="126"/>
      <c r="T372" s="127" t="s">
        <v>5</v>
      </c>
      <c r="U372" s="128" t="s">
        <v>43</v>
      </c>
      <c r="V372" s="129">
        <v>0</v>
      </c>
      <c r="W372" s="129">
        <f t="shared" si="127"/>
        <v>0</v>
      </c>
      <c r="X372" s="129">
        <v>0</v>
      </c>
      <c r="Y372" s="129">
        <f t="shared" si="128"/>
        <v>0</v>
      </c>
      <c r="Z372" s="129">
        <v>0</v>
      </c>
      <c r="AA372" s="135">
        <f t="shared" si="129"/>
        <v>0</v>
      </c>
      <c r="AR372" s="62" t="s">
        <v>139</v>
      </c>
      <c r="AT372" s="62" t="s">
        <v>135</v>
      </c>
      <c r="AU372" s="62" t="s">
        <v>94</v>
      </c>
      <c r="AY372" s="62" t="s">
        <v>134</v>
      </c>
      <c r="BE372" s="142">
        <f t="shared" si="130"/>
        <v>0</v>
      </c>
      <c r="BF372" s="142">
        <f t="shared" si="131"/>
        <v>0</v>
      </c>
      <c r="BG372" s="142">
        <f t="shared" si="132"/>
        <v>0</v>
      </c>
      <c r="BH372" s="142">
        <f t="shared" si="133"/>
        <v>0</v>
      </c>
      <c r="BI372" s="142">
        <f t="shared" si="134"/>
        <v>0</v>
      </c>
      <c r="BJ372" s="62" t="s">
        <v>22</v>
      </c>
      <c r="BK372" s="142">
        <f t="shared" si="135"/>
        <v>0</v>
      </c>
      <c r="BL372" s="62" t="s">
        <v>139</v>
      </c>
      <c r="BM372" s="62" t="s">
        <v>571</v>
      </c>
    </row>
    <row r="373" s="1" customFormat="1" ht="22.5" customHeight="1" spans="2:47">
      <c r="B373" s="24"/>
      <c r="C373" s="25"/>
      <c r="D373" s="25"/>
      <c r="E373" s="25"/>
      <c r="F373" s="170" t="s">
        <v>572</v>
      </c>
      <c r="G373" s="30"/>
      <c r="H373" s="30"/>
      <c r="I373" s="30"/>
      <c r="J373" s="25"/>
      <c r="K373" s="25"/>
      <c r="L373" s="25"/>
      <c r="M373" s="25"/>
      <c r="N373" s="25"/>
      <c r="O373" s="25"/>
      <c r="P373" s="25"/>
      <c r="Q373" s="25"/>
      <c r="R373" s="61"/>
      <c r="T373" s="171"/>
      <c r="U373" s="25"/>
      <c r="V373" s="25"/>
      <c r="W373" s="25"/>
      <c r="X373" s="25"/>
      <c r="Y373" s="25"/>
      <c r="Z373" s="25"/>
      <c r="AA373" s="172"/>
      <c r="AT373" s="62" t="s">
        <v>475</v>
      </c>
      <c r="AU373" s="62" t="s">
        <v>94</v>
      </c>
    </row>
    <row r="374" s="1" customFormat="1" ht="22.5" customHeight="1" spans="2:65">
      <c r="B374" s="86"/>
      <c r="C374" s="87" t="s">
        <v>573</v>
      </c>
      <c r="D374" s="87" t="s">
        <v>135</v>
      </c>
      <c r="E374" s="88" t="s">
        <v>574</v>
      </c>
      <c r="F374" s="89" t="s">
        <v>575</v>
      </c>
      <c r="G374" s="89"/>
      <c r="H374" s="89"/>
      <c r="I374" s="89"/>
      <c r="J374" s="107" t="s">
        <v>565</v>
      </c>
      <c r="K374" s="108">
        <v>1</v>
      </c>
      <c r="L374" s="109"/>
      <c r="M374" s="109"/>
      <c r="N374" s="109">
        <f t="shared" ref="N374:N378" si="138">ROUND(L374*K374,2)</f>
        <v>0</v>
      </c>
      <c r="O374" s="109"/>
      <c r="P374" s="109"/>
      <c r="Q374" s="109"/>
      <c r="R374" s="126"/>
      <c r="T374" s="127" t="s">
        <v>5</v>
      </c>
      <c r="U374" s="128" t="s">
        <v>43</v>
      </c>
      <c r="V374" s="129">
        <v>0</v>
      </c>
      <c r="W374" s="129">
        <f t="shared" ref="W374:W378" si="139">V374*K374</f>
        <v>0</v>
      </c>
      <c r="X374" s="129">
        <v>0</v>
      </c>
      <c r="Y374" s="129">
        <f t="shared" ref="Y374:Y378" si="140">X374*K374</f>
        <v>0</v>
      </c>
      <c r="Z374" s="129">
        <v>0</v>
      </c>
      <c r="AA374" s="135">
        <f t="shared" ref="AA374:AA378" si="141">Z374*K374</f>
        <v>0</v>
      </c>
      <c r="AR374" s="62" t="s">
        <v>139</v>
      </c>
      <c r="AT374" s="62" t="s">
        <v>135</v>
      </c>
      <c r="AU374" s="62" t="s">
        <v>94</v>
      </c>
      <c r="AY374" s="62" t="s">
        <v>134</v>
      </c>
      <c r="BE374" s="142">
        <f t="shared" ref="BE374:BE378" si="142">IF(U374="základní",N374,0)</f>
        <v>0</v>
      </c>
      <c r="BF374" s="142">
        <f t="shared" ref="BF374:BF378" si="143">IF(U374="snížená",N374,0)</f>
        <v>0</v>
      </c>
      <c r="BG374" s="142">
        <f t="shared" ref="BG374:BG378" si="144">IF(U374="zákl. přenesená",N374,0)</f>
        <v>0</v>
      </c>
      <c r="BH374" s="142">
        <f t="shared" ref="BH374:BH378" si="145">IF(U374="sníž. přenesená",N374,0)</f>
        <v>0</v>
      </c>
      <c r="BI374" s="142">
        <f t="shared" ref="BI374:BI378" si="146">IF(U374="nulová",N374,0)</f>
        <v>0</v>
      </c>
      <c r="BJ374" s="62" t="s">
        <v>22</v>
      </c>
      <c r="BK374" s="142">
        <f t="shared" ref="BK374:BK378" si="147">ROUND(L374*K374,2)</f>
        <v>0</v>
      </c>
      <c r="BL374" s="62" t="s">
        <v>139</v>
      </c>
      <c r="BM374" s="62" t="s">
        <v>576</v>
      </c>
    </row>
    <row r="375" s="1" customFormat="1" ht="22.5" customHeight="1" spans="2:65">
      <c r="B375" s="86"/>
      <c r="C375" s="87" t="s">
        <v>577</v>
      </c>
      <c r="D375" s="87" t="s">
        <v>135</v>
      </c>
      <c r="E375" s="88" t="s">
        <v>578</v>
      </c>
      <c r="F375" s="89" t="s">
        <v>579</v>
      </c>
      <c r="G375" s="89"/>
      <c r="H375" s="89"/>
      <c r="I375" s="89"/>
      <c r="J375" s="107" t="s">
        <v>565</v>
      </c>
      <c r="K375" s="108">
        <v>1</v>
      </c>
      <c r="L375" s="109"/>
      <c r="M375" s="109"/>
      <c r="N375" s="109">
        <f t="shared" si="138"/>
        <v>0</v>
      </c>
      <c r="O375" s="109"/>
      <c r="P375" s="109"/>
      <c r="Q375" s="109"/>
      <c r="R375" s="126"/>
      <c r="T375" s="127" t="s">
        <v>5</v>
      </c>
      <c r="U375" s="128" t="s">
        <v>43</v>
      </c>
      <c r="V375" s="129">
        <v>0</v>
      </c>
      <c r="W375" s="129">
        <f t="shared" si="139"/>
        <v>0</v>
      </c>
      <c r="X375" s="129">
        <v>0</v>
      </c>
      <c r="Y375" s="129">
        <f t="shared" si="140"/>
        <v>0</v>
      </c>
      <c r="Z375" s="129">
        <v>0</v>
      </c>
      <c r="AA375" s="135">
        <f t="shared" si="141"/>
        <v>0</v>
      </c>
      <c r="AR375" s="62" t="s">
        <v>139</v>
      </c>
      <c r="AT375" s="62" t="s">
        <v>135</v>
      </c>
      <c r="AU375" s="62" t="s">
        <v>94</v>
      </c>
      <c r="AY375" s="62" t="s">
        <v>134</v>
      </c>
      <c r="BE375" s="142">
        <f t="shared" si="142"/>
        <v>0</v>
      </c>
      <c r="BF375" s="142">
        <f t="shared" si="143"/>
        <v>0</v>
      </c>
      <c r="BG375" s="142">
        <f t="shared" si="144"/>
        <v>0</v>
      </c>
      <c r="BH375" s="142">
        <f t="shared" si="145"/>
        <v>0</v>
      </c>
      <c r="BI375" s="142">
        <f t="shared" si="146"/>
        <v>0</v>
      </c>
      <c r="BJ375" s="62" t="s">
        <v>22</v>
      </c>
      <c r="BK375" s="142">
        <f t="shared" si="147"/>
        <v>0</v>
      </c>
      <c r="BL375" s="62" t="s">
        <v>139</v>
      </c>
      <c r="BM375" s="62" t="s">
        <v>580</v>
      </c>
    </row>
    <row r="376" s="1" customFormat="1" ht="22.5" customHeight="1" spans="2:65">
      <c r="B376" s="86"/>
      <c r="C376" s="87" t="s">
        <v>581</v>
      </c>
      <c r="D376" s="87" t="s">
        <v>135</v>
      </c>
      <c r="E376" s="88" t="s">
        <v>582</v>
      </c>
      <c r="F376" s="89" t="s">
        <v>583</v>
      </c>
      <c r="G376" s="89"/>
      <c r="H376" s="89"/>
      <c r="I376" s="89"/>
      <c r="J376" s="107" t="s">
        <v>565</v>
      </c>
      <c r="K376" s="108">
        <v>1</v>
      </c>
      <c r="L376" s="109"/>
      <c r="M376" s="109"/>
      <c r="N376" s="109">
        <f t="shared" si="138"/>
        <v>0</v>
      </c>
      <c r="O376" s="109"/>
      <c r="P376" s="109"/>
      <c r="Q376" s="109"/>
      <c r="R376" s="126"/>
      <c r="T376" s="127" t="s">
        <v>5</v>
      </c>
      <c r="U376" s="128" t="s">
        <v>43</v>
      </c>
      <c r="V376" s="129">
        <v>0</v>
      </c>
      <c r="W376" s="129">
        <f t="shared" si="139"/>
        <v>0</v>
      </c>
      <c r="X376" s="129">
        <v>0</v>
      </c>
      <c r="Y376" s="129">
        <f t="shared" si="140"/>
        <v>0</v>
      </c>
      <c r="Z376" s="129">
        <v>0</v>
      </c>
      <c r="AA376" s="135">
        <f t="shared" si="141"/>
        <v>0</v>
      </c>
      <c r="AR376" s="62" t="s">
        <v>139</v>
      </c>
      <c r="AT376" s="62" t="s">
        <v>135</v>
      </c>
      <c r="AU376" s="62" t="s">
        <v>94</v>
      </c>
      <c r="AY376" s="62" t="s">
        <v>134</v>
      </c>
      <c r="BE376" s="142">
        <f t="shared" si="142"/>
        <v>0</v>
      </c>
      <c r="BF376" s="142">
        <f t="shared" si="143"/>
        <v>0</v>
      </c>
      <c r="BG376" s="142">
        <f t="shared" si="144"/>
        <v>0</v>
      </c>
      <c r="BH376" s="142">
        <f t="shared" si="145"/>
        <v>0</v>
      </c>
      <c r="BI376" s="142">
        <f t="shared" si="146"/>
        <v>0</v>
      </c>
      <c r="BJ376" s="62" t="s">
        <v>22</v>
      </c>
      <c r="BK376" s="142">
        <f t="shared" si="147"/>
        <v>0</v>
      </c>
      <c r="BL376" s="62" t="s">
        <v>139</v>
      </c>
      <c r="BM376" s="62" t="s">
        <v>584</v>
      </c>
    </row>
    <row r="377" s="1" customFormat="1" ht="22.5" customHeight="1" spans="2:65">
      <c r="B377" s="86"/>
      <c r="C377" s="87" t="s">
        <v>585</v>
      </c>
      <c r="D377" s="87" t="s">
        <v>135</v>
      </c>
      <c r="E377" s="88" t="s">
        <v>586</v>
      </c>
      <c r="F377" s="89" t="s">
        <v>587</v>
      </c>
      <c r="G377" s="89"/>
      <c r="H377" s="89"/>
      <c r="I377" s="89"/>
      <c r="J377" s="107" t="s">
        <v>565</v>
      </c>
      <c r="K377" s="108">
        <v>1</v>
      </c>
      <c r="L377" s="109"/>
      <c r="M377" s="109"/>
      <c r="N377" s="109">
        <f t="shared" si="138"/>
        <v>0</v>
      </c>
      <c r="O377" s="109"/>
      <c r="P377" s="109"/>
      <c r="Q377" s="109"/>
      <c r="R377" s="126"/>
      <c r="T377" s="127" t="s">
        <v>5</v>
      </c>
      <c r="U377" s="128" t="s">
        <v>43</v>
      </c>
      <c r="V377" s="129">
        <v>0</v>
      </c>
      <c r="W377" s="129">
        <f t="shared" si="139"/>
        <v>0</v>
      </c>
      <c r="X377" s="129">
        <v>0</v>
      </c>
      <c r="Y377" s="129">
        <f t="shared" si="140"/>
        <v>0</v>
      </c>
      <c r="Z377" s="129">
        <v>0</v>
      </c>
      <c r="AA377" s="135">
        <f t="shared" si="141"/>
        <v>0</v>
      </c>
      <c r="AR377" s="62" t="s">
        <v>139</v>
      </c>
      <c r="AT377" s="62" t="s">
        <v>135</v>
      </c>
      <c r="AU377" s="62" t="s">
        <v>94</v>
      </c>
      <c r="AY377" s="62" t="s">
        <v>134</v>
      </c>
      <c r="BE377" s="142">
        <f t="shared" si="142"/>
        <v>0</v>
      </c>
      <c r="BF377" s="142">
        <f t="shared" si="143"/>
        <v>0</v>
      </c>
      <c r="BG377" s="142">
        <f t="shared" si="144"/>
        <v>0</v>
      </c>
      <c r="BH377" s="142">
        <f t="shared" si="145"/>
        <v>0</v>
      </c>
      <c r="BI377" s="142">
        <f t="shared" si="146"/>
        <v>0</v>
      </c>
      <c r="BJ377" s="62" t="s">
        <v>22</v>
      </c>
      <c r="BK377" s="142">
        <f t="shared" si="147"/>
        <v>0</v>
      </c>
      <c r="BL377" s="62" t="s">
        <v>139</v>
      </c>
      <c r="BM377" s="62" t="s">
        <v>588</v>
      </c>
    </row>
    <row r="378" s="1" customFormat="1" ht="31.5" customHeight="1" spans="2:65">
      <c r="B378" s="86"/>
      <c r="C378" s="87" t="s">
        <v>589</v>
      </c>
      <c r="D378" s="87" t="s">
        <v>135</v>
      </c>
      <c r="E378" s="88" t="s">
        <v>590</v>
      </c>
      <c r="F378" s="89" t="s">
        <v>591</v>
      </c>
      <c r="G378" s="89"/>
      <c r="H378" s="89"/>
      <c r="I378" s="89"/>
      <c r="J378" s="107" t="s">
        <v>565</v>
      </c>
      <c r="K378" s="108">
        <v>1</v>
      </c>
      <c r="L378" s="109"/>
      <c r="M378" s="109"/>
      <c r="N378" s="109">
        <f t="shared" si="138"/>
        <v>0</v>
      </c>
      <c r="O378" s="109"/>
      <c r="P378" s="109"/>
      <c r="Q378" s="109"/>
      <c r="R378" s="126"/>
      <c r="T378" s="127" t="s">
        <v>5</v>
      </c>
      <c r="U378" s="128" t="s">
        <v>43</v>
      </c>
      <c r="V378" s="129">
        <v>0</v>
      </c>
      <c r="W378" s="129">
        <f t="shared" si="139"/>
        <v>0</v>
      </c>
      <c r="X378" s="129">
        <v>0</v>
      </c>
      <c r="Y378" s="129">
        <f t="shared" si="140"/>
        <v>0</v>
      </c>
      <c r="Z378" s="129">
        <v>0</v>
      </c>
      <c r="AA378" s="135">
        <f t="shared" si="141"/>
        <v>0</v>
      </c>
      <c r="AR378" s="62" t="s">
        <v>566</v>
      </c>
      <c r="AT378" s="62" t="s">
        <v>135</v>
      </c>
      <c r="AU378" s="62" t="s">
        <v>94</v>
      </c>
      <c r="AY378" s="62" t="s">
        <v>134</v>
      </c>
      <c r="BE378" s="142">
        <f t="shared" si="142"/>
        <v>0</v>
      </c>
      <c r="BF378" s="142">
        <f t="shared" si="143"/>
        <v>0</v>
      </c>
      <c r="BG378" s="142">
        <f t="shared" si="144"/>
        <v>0</v>
      </c>
      <c r="BH378" s="142">
        <f t="shared" si="145"/>
        <v>0</v>
      </c>
      <c r="BI378" s="142">
        <f t="shared" si="146"/>
        <v>0</v>
      </c>
      <c r="BJ378" s="62" t="s">
        <v>22</v>
      </c>
      <c r="BK378" s="142">
        <f t="shared" si="147"/>
        <v>0</v>
      </c>
      <c r="BL378" s="62" t="s">
        <v>566</v>
      </c>
      <c r="BM378" s="62" t="s">
        <v>592</v>
      </c>
    </row>
    <row r="379" s="1" customFormat="1" ht="30" customHeight="1" spans="2:47">
      <c r="B379" s="24"/>
      <c r="C379" s="25"/>
      <c r="D379" s="25"/>
      <c r="E379" s="25"/>
      <c r="F379" s="170" t="s">
        <v>593</v>
      </c>
      <c r="G379" s="30"/>
      <c r="H379" s="30"/>
      <c r="I379" s="30"/>
      <c r="J379" s="25"/>
      <c r="K379" s="25"/>
      <c r="L379" s="25"/>
      <c r="M379" s="25"/>
      <c r="N379" s="25"/>
      <c r="O379" s="25"/>
      <c r="P379" s="25"/>
      <c r="Q379" s="25"/>
      <c r="R379" s="61"/>
      <c r="T379" s="171"/>
      <c r="U379" s="25"/>
      <c r="V379" s="25"/>
      <c r="W379" s="25"/>
      <c r="X379" s="25"/>
      <c r="Y379" s="25"/>
      <c r="Z379" s="25"/>
      <c r="AA379" s="172"/>
      <c r="AT379" s="62" t="s">
        <v>475</v>
      </c>
      <c r="AU379" s="62" t="s">
        <v>94</v>
      </c>
    </row>
    <row r="380" s="1" customFormat="1" ht="22.5" customHeight="1" spans="2:65">
      <c r="B380" s="86"/>
      <c r="C380" s="87" t="s">
        <v>594</v>
      </c>
      <c r="D380" s="87" t="s">
        <v>135</v>
      </c>
      <c r="E380" s="88" t="s">
        <v>595</v>
      </c>
      <c r="F380" s="89" t="s">
        <v>596</v>
      </c>
      <c r="G380" s="89"/>
      <c r="H380" s="89"/>
      <c r="I380" s="89"/>
      <c r="J380" s="107" t="s">
        <v>565</v>
      </c>
      <c r="K380" s="108">
        <v>1</v>
      </c>
      <c r="L380" s="109"/>
      <c r="M380" s="109"/>
      <c r="N380" s="109">
        <f t="shared" ref="N380:N384" si="148">ROUND(L380*K380,2)</f>
        <v>0</v>
      </c>
      <c r="O380" s="109"/>
      <c r="P380" s="109"/>
      <c r="Q380" s="109"/>
      <c r="R380" s="126"/>
      <c r="T380" s="127" t="s">
        <v>5</v>
      </c>
      <c r="U380" s="128" t="s">
        <v>43</v>
      </c>
      <c r="V380" s="129">
        <v>0</v>
      </c>
      <c r="W380" s="129">
        <f t="shared" ref="W380:W384" si="149">V380*K380</f>
        <v>0</v>
      </c>
      <c r="X380" s="129">
        <v>0</v>
      </c>
      <c r="Y380" s="129">
        <f t="shared" ref="Y380:Y384" si="150">X380*K380</f>
        <v>0</v>
      </c>
      <c r="Z380" s="129">
        <v>0</v>
      </c>
      <c r="AA380" s="135">
        <f t="shared" ref="AA380:AA384" si="151">Z380*K380</f>
        <v>0</v>
      </c>
      <c r="AR380" s="62" t="s">
        <v>139</v>
      </c>
      <c r="AT380" s="62" t="s">
        <v>135</v>
      </c>
      <c r="AU380" s="62" t="s">
        <v>94</v>
      </c>
      <c r="AY380" s="62" t="s">
        <v>134</v>
      </c>
      <c r="BE380" s="142">
        <f t="shared" ref="BE380:BE384" si="152">IF(U380="základní",N380,0)</f>
        <v>0</v>
      </c>
      <c r="BF380" s="142">
        <f t="shared" ref="BF380:BF384" si="153">IF(U380="snížená",N380,0)</f>
        <v>0</v>
      </c>
      <c r="BG380" s="142">
        <f t="shared" ref="BG380:BG384" si="154">IF(U380="zákl. přenesená",N380,0)</f>
        <v>0</v>
      </c>
      <c r="BH380" s="142">
        <f t="shared" ref="BH380:BH384" si="155">IF(U380="sníž. přenesená",N380,0)</f>
        <v>0</v>
      </c>
      <c r="BI380" s="142">
        <f t="shared" ref="BI380:BI384" si="156">IF(U380="nulová",N380,0)</f>
        <v>0</v>
      </c>
      <c r="BJ380" s="62" t="s">
        <v>22</v>
      </c>
      <c r="BK380" s="142">
        <f t="shared" ref="BK380:BK384" si="157">ROUND(L380*K380,2)</f>
        <v>0</v>
      </c>
      <c r="BL380" s="62" t="s">
        <v>139</v>
      </c>
      <c r="BM380" s="62" t="s">
        <v>597</v>
      </c>
    </row>
    <row r="381" s="1" customFormat="1" ht="22.5" customHeight="1" spans="2:65">
      <c r="B381" s="86"/>
      <c r="C381" s="87" t="s">
        <v>598</v>
      </c>
      <c r="D381" s="87" t="s">
        <v>135</v>
      </c>
      <c r="E381" s="88" t="s">
        <v>599</v>
      </c>
      <c r="F381" s="89" t="s">
        <v>600</v>
      </c>
      <c r="G381" s="89"/>
      <c r="H381" s="89"/>
      <c r="I381" s="89"/>
      <c r="J381" s="107" t="s">
        <v>565</v>
      </c>
      <c r="K381" s="108">
        <v>1</v>
      </c>
      <c r="L381" s="109"/>
      <c r="M381" s="109"/>
      <c r="N381" s="109">
        <f t="shared" si="148"/>
        <v>0</v>
      </c>
      <c r="O381" s="109"/>
      <c r="P381" s="109"/>
      <c r="Q381" s="109"/>
      <c r="R381" s="126"/>
      <c r="T381" s="127" t="s">
        <v>5</v>
      </c>
      <c r="U381" s="128" t="s">
        <v>43</v>
      </c>
      <c r="V381" s="129">
        <v>0</v>
      </c>
      <c r="W381" s="129">
        <f t="shared" si="149"/>
        <v>0</v>
      </c>
      <c r="X381" s="129">
        <v>0</v>
      </c>
      <c r="Y381" s="129">
        <f t="shared" si="150"/>
        <v>0</v>
      </c>
      <c r="Z381" s="129">
        <v>0</v>
      </c>
      <c r="AA381" s="135">
        <f t="shared" si="151"/>
        <v>0</v>
      </c>
      <c r="AR381" s="62" t="s">
        <v>139</v>
      </c>
      <c r="AT381" s="62" t="s">
        <v>135</v>
      </c>
      <c r="AU381" s="62" t="s">
        <v>94</v>
      </c>
      <c r="AY381" s="62" t="s">
        <v>134</v>
      </c>
      <c r="BE381" s="142">
        <f t="shared" si="152"/>
        <v>0</v>
      </c>
      <c r="BF381" s="142">
        <f t="shared" si="153"/>
        <v>0</v>
      </c>
      <c r="BG381" s="142">
        <f t="shared" si="154"/>
        <v>0</v>
      </c>
      <c r="BH381" s="142">
        <f t="shared" si="155"/>
        <v>0</v>
      </c>
      <c r="BI381" s="142">
        <f t="shared" si="156"/>
        <v>0</v>
      </c>
      <c r="BJ381" s="62" t="s">
        <v>22</v>
      </c>
      <c r="BK381" s="142">
        <f t="shared" si="157"/>
        <v>0</v>
      </c>
      <c r="BL381" s="62" t="s">
        <v>139</v>
      </c>
      <c r="BM381" s="62" t="s">
        <v>601</v>
      </c>
    </row>
    <row r="382" s="1" customFormat="1" ht="22.5" customHeight="1" spans="2:65">
      <c r="B382" s="86"/>
      <c r="C382" s="87" t="s">
        <v>28</v>
      </c>
      <c r="D382" s="87" t="s">
        <v>135</v>
      </c>
      <c r="E382" s="88" t="s">
        <v>602</v>
      </c>
      <c r="F382" s="89" t="s">
        <v>603</v>
      </c>
      <c r="G382" s="89"/>
      <c r="H382" s="89"/>
      <c r="I382" s="89"/>
      <c r="J382" s="107" t="s">
        <v>565</v>
      </c>
      <c r="K382" s="108">
        <v>1</v>
      </c>
      <c r="L382" s="109"/>
      <c r="M382" s="109"/>
      <c r="N382" s="109">
        <f t="shared" si="148"/>
        <v>0</v>
      </c>
      <c r="O382" s="109"/>
      <c r="P382" s="109"/>
      <c r="Q382" s="109"/>
      <c r="R382" s="126"/>
      <c r="T382" s="127" t="s">
        <v>5</v>
      </c>
      <c r="U382" s="128" t="s">
        <v>43</v>
      </c>
      <c r="V382" s="129">
        <v>0</v>
      </c>
      <c r="W382" s="129">
        <f t="shared" si="149"/>
        <v>0</v>
      </c>
      <c r="X382" s="129">
        <v>0</v>
      </c>
      <c r="Y382" s="129">
        <f t="shared" si="150"/>
        <v>0</v>
      </c>
      <c r="Z382" s="129">
        <v>0</v>
      </c>
      <c r="AA382" s="135">
        <f t="shared" si="151"/>
        <v>0</v>
      </c>
      <c r="AR382" s="62" t="s">
        <v>139</v>
      </c>
      <c r="AT382" s="62" t="s">
        <v>135</v>
      </c>
      <c r="AU382" s="62" t="s">
        <v>94</v>
      </c>
      <c r="AY382" s="62" t="s">
        <v>134</v>
      </c>
      <c r="BE382" s="142">
        <f t="shared" si="152"/>
        <v>0</v>
      </c>
      <c r="BF382" s="142">
        <f t="shared" si="153"/>
        <v>0</v>
      </c>
      <c r="BG382" s="142">
        <f t="shared" si="154"/>
        <v>0</v>
      </c>
      <c r="BH382" s="142">
        <f t="shared" si="155"/>
        <v>0</v>
      </c>
      <c r="BI382" s="142">
        <f t="shared" si="156"/>
        <v>0</v>
      </c>
      <c r="BJ382" s="62" t="s">
        <v>22</v>
      </c>
      <c r="BK382" s="142">
        <f t="shared" si="157"/>
        <v>0</v>
      </c>
      <c r="BL382" s="62" t="s">
        <v>139</v>
      </c>
      <c r="BM382" s="62" t="s">
        <v>604</v>
      </c>
    </row>
    <row r="383" s="1" customFormat="1" ht="22.5" customHeight="1" spans="2:65">
      <c r="B383" s="86"/>
      <c r="C383" s="87" t="s">
        <v>605</v>
      </c>
      <c r="D383" s="87" t="s">
        <v>135</v>
      </c>
      <c r="E383" s="88" t="s">
        <v>606</v>
      </c>
      <c r="F383" s="89" t="s">
        <v>607</v>
      </c>
      <c r="G383" s="89"/>
      <c r="H383" s="89"/>
      <c r="I383" s="89"/>
      <c r="J383" s="107" t="s">
        <v>565</v>
      </c>
      <c r="K383" s="108">
        <v>1</v>
      </c>
      <c r="L383" s="109"/>
      <c r="M383" s="109"/>
      <c r="N383" s="109">
        <f t="shared" si="148"/>
        <v>0</v>
      </c>
      <c r="O383" s="109"/>
      <c r="P383" s="109"/>
      <c r="Q383" s="109"/>
      <c r="R383" s="126"/>
      <c r="T383" s="127" t="s">
        <v>5</v>
      </c>
      <c r="U383" s="128" t="s">
        <v>43</v>
      </c>
      <c r="V383" s="129">
        <v>0</v>
      </c>
      <c r="W383" s="129">
        <f t="shared" si="149"/>
        <v>0</v>
      </c>
      <c r="X383" s="129">
        <v>0</v>
      </c>
      <c r="Y383" s="129">
        <f t="shared" si="150"/>
        <v>0</v>
      </c>
      <c r="Z383" s="129">
        <v>0</v>
      </c>
      <c r="AA383" s="135">
        <f t="shared" si="151"/>
        <v>0</v>
      </c>
      <c r="AR383" s="62" t="s">
        <v>139</v>
      </c>
      <c r="AT383" s="62" t="s">
        <v>135</v>
      </c>
      <c r="AU383" s="62" t="s">
        <v>94</v>
      </c>
      <c r="AY383" s="62" t="s">
        <v>134</v>
      </c>
      <c r="BE383" s="142">
        <f t="shared" si="152"/>
        <v>0</v>
      </c>
      <c r="BF383" s="142">
        <f t="shared" si="153"/>
        <v>0</v>
      </c>
      <c r="BG383" s="142">
        <f t="shared" si="154"/>
        <v>0</v>
      </c>
      <c r="BH383" s="142">
        <f t="shared" si="155"/>
        <v>0</v>
      </c>
      <c r="BI383" s="142">
        <f t="shared" si="156"/>
        <v>0</v>
      </c>
      <c r="BJ383" s="62" t="s">
        <v>22</v>
      </c>
      <c r="BK383" s="142">
        <f t="shared" si="157"/>
        <v>0</v>
      </c>
      <c r="BL383" s="62" t="s">
        <v>139</v>
      </c>
      <c r="BM383" s="62" t="s">
        <v>608</v>
      </c>
    </row>
    <row r="384" s="1" customFormat="1" ht="22.5" customHeight="1" spans="2:65">
      <c r="B384" s="86"/>
      <c r="C384" s="87" t="s">
        <v>609</v>
      </c>
      <c r="D384" s="87" t="s">
        <v>135</v>
      </c>
      <c r="E384" s="88" t="s">
        <v>610</v>
      </c>
      <c r="F384" s="89" t="s">
        <v>611</v>
      </c>
      <c r="G384" s="89"/>
      <c r="H384" s="89"/>
      <c r="I384" s="89"/>
      <c r="J384" s="107" t="s">
        <v>565</v>
      </c>
      <c r="K384" s="108">
        <v>1</v>
      </c>
      <c r="L384" s="109"/>
      <c r="M384" s="109"/>
      <c r="N384" s="109">
        <f t="shared" si="148"/>
        <v>0</v>
      </c>
      <c r="O384" s="109"/>
      <c r="P384" s="109"/>
      <c r="Q384" s="109"/>
      <c r="R384" s="126"/>
      <c r="T384" s="127" t="s">
        <v>5</v>
      </c>
      <c r="U384" s="128" t="s">
        <v>43</v>
      </c>
      <c r="V384" s="129">
        <v>0</v>
      </c>
      <c r="W384" s="129">
        <f t="shared" si="149"/>
        <v>0</v>
      </c>
      <c r="X384" s="129">
        <v>0</v>
      </c>
      <c r="Y384" s="129">
        <f t="shared" si="150"/>
        <v>0</v>
      </c>
      <c r="Z384" s="129">
        <v>0</v>
      </c>
      <c r="AA384" s="135">
        <f t="shared" si="151"/>
        <v>0</v>
      </c>
      <c r="AR384" s="62" t="s">
        <v>566</v>
      </c>
      <c r="AT384" s="62" t="s">
        <v>135</v>
      </c>
      <c r="AU384" s="62" t="s">
        <v>94</v>
      </c>
      <c r="AY384" s="62" t="s">
        <v>134</v>
      </c>
      <c r="BE384" s="142">
        <f t="shared" si="152"/>
        <v>0</v>
      </c>
      <c r="BF384" s="142">
        <f t="shared" si="153"/>
        <v>0</v>
      </c>
      <c r="BG384" s="142">
        <f t="shared" si="154"/>
        <v>0</v>
      </c>
      <c r="BH384" s="142">
        <f t="shared" si="155"/>
        <v>0</v>
      </c>
      <c r="BI384" s="142">
        <f t="shared" si="156"/>
        <v>0</v>
      </c>
      <c r="BJ384" s="62" t="s">
        <v>22</v>
      </c>
      <c r="BK384" s="142">
        <f t="shared" si="157"/>
        <v>0</v>
      </c>
      <c r="BL384" s="62" t="s">
        <v>566</v>
      </c>
      <c r="BM384" s="62" t="s">
        <v>612</v>
      </c>
    </row>
    <row r="385" s="1" customFormat="1" ht="22.5" customHeight="1" spans="2:47">
      <c r="B385" s="24"/>
      <c r="C385" s="25"/>
      <c r="D385" s="25"/>
      <c r="E385" s="25"/>
      <c r="F385" s="170" t="s">
        <v>613</v>
      </c>
      <c r="G385" s="30"/>
      <c r="H385" s="30"/>
      <c r="I385" s="30"/>
      <c r="J385" s="25"/>
      <c r="K385" s="25"/>
      <c r="L385" s="25"/>
      <c r="M385" s="25"/>
      <c r="N385" s="25"/>
      <c r="O385" s="25"/>
      <c r="P385" s="25"/>
      <c r="Q385" s="25"/>
      <c r="R385" s="61"/>
      <c r="T385" s="175"/>
      <c r="U385" s="48"/>
      <c r="V385" s="48"/>
      <c r="W385" s="48"/>
      <c r="X385" s="48"/>
      <c r="Y385" s="48"/>
      <c r="Z385" s="48"/>
      <c r="AA385" s="50"/>
      <c r="AT385" s="62" t="s">
        <v>475</v>
      </c>
      <c r="AU385" s="62" t="s">
        <v>94</v>
      </c>
    </row>
    <row r="386" s="1" customFormat="1" ht="6.95" customHeight="1" spans="2:18">
      <c r="B386" s="63"/>
      <c r="C386" s="64"/>
      <c r="D386" s="64"/>
      <c r="E386" s="64"/>
      <c r="F386" s="64"/>
      <c r="G386" s="64"/>
      <c r="H386" s="64"/>
      <c r="I386" s="64"/>
      <c r="J386" s="64"/>
      <c r="K386" s="64"/>
      <c r="L386" s="64"/>
      <c r="M386" s="64"/>
      <c r="N386" s="64"/>
      <c r="O386" s="64"/>
      <c r="P386" s="64"/>
      <c r="Q386" s="64"/>
      <c r="R386" s="111"/>
    </row>
  </sheetData>
  <mergeCells count="531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60:I160"/>
    <mergeCell ref="L160:M160"/>
    <mergeCell ref="N160:Q160"/>
    <mergeCell ref="F161:I161"/>
    <mergeCell ref="F162:I162"/>
    <mergeCell ref="L162:M162"/>
    <mergeCell ref="N162:Q162"/>
    <mergeCell ref="F163:I163"/>
    <mergeCell ref="F164:I164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L168:M168"/>
    <mergeCell ref="N168:Q168"/>
    <mergeCell ref="N169:Q169"/>
    <mergeCell ref="F170:I170"/>
    <mergeCell ref="L170:M170"/>
    <mergeCell ref="N170:Q170"/>
    <mergeCell ref="F171:I171"/>
    <mergeCell ref="F172:I172"/>
    <mergeCell ref="F173:I173"/>
    <mergeCell ref="L173:M173"/>
    <mergeCell ref="N173:Q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L179:M179"/>
    <mergeCell ref="N179:Q179"/>
    <mergeCell ref="F180:I180"/>
    <mergeCell ref="F181:I181"/>
    <mergeCell ref="F182:I182"/>
    <mergeCell ref="L182:M182"/>
    <mergeCell ref="N182:Q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L188:M188"/>
    <mergeCell ref="N188:Q188"/>
    <mergeCell ref="F189:I189"/>
    <mergeCell ref="F190:I190"/>
    <mergeCell ref="F191:I191"/>
    <mergeCell ref="L191:M191"/>
    <mergeCell ref="N191:Q191"/>
    <mergeCell ref="N192:Q192"/>
    <mergeCell ref="F193:I193"/>
    <mergeCell ref="L193:M193"/>
    <mergeCell ref="N193:Q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200:I200"/>
    <mergeCell ref="F201:I201"/>
    <mergeCell ref="F202:I202"/>
    <mergeCell ref="L202:M202"/>
    <mergeCell ref="N202:Q202"/>
    <mergeCell ref="F203:I203"/>
    <mergeCell ref="F204:I204"/>
    <mergeCell ref="F205:I205"/>
    <mergeCell ref="L205:M205"/>
    <mergeCell ref="N205:Q205"/>
    <mergeCell ref="F206:I206"/>
    <mergeCell ref="F207:I207"/>
    <mergeCell ref="F208:I208"/>
    <mergeCell ref="L208:M208"/>
    <mergeCell ref="N208:Q208"/>
    <mergeCell ref="F209:I209"/>
    <mergeCell ref="F210:I210"/>
    <mergeCell ref="F211:I211"/>
    <mergeCell ref="L211:M211"/>
    <mergeCell ref="N211:Q211"/>
    <mergeCell ref="F212:I212"/>
    <mergeCell ref="F213:I213"/>
    <mergeCell ref="F214:I214"/>
    <mergeCell ref="L214:M214"/>
    <mergeCell ref="N214:Q214"/>
    <mergeCell ref="F215:I215"/>
    <mergeCell ref="F216:I216"/>
    <mergeCell ref="F217:I217"/>
    <mergeCell ref="L217:M217"/>
    <mergeCell ref="N217:Q217"/>
    <mergeCell ref="F218:I218"/>
    <mergeCell ref="F219:I219"/>
    <mergeCell ref="F220:I220"/>
    <mergeCell ref="L220:M220"/>
    <mergeCell ref="N220:Q220"/>
    <mergeCell ref="F221:I221"/>
    <mergeCell ref="F222:I222"/>
    <mergeCell ref="F223:I223"/>
    <mergeCell ref="F224:I224"/>
    <mergeCell ref="F225:I225"/>
    <mergeCell ref="L225:M225"/>
    <mergeCell ref="N225:Q225"/>
    <mergeCell ref="F226:I226"/>
    <mergeCell ref="F227:I227"/>
    <mergeCell ref="F228:I228"/>
    <mergeCell ref="L228:M228"/>
    <mergeCell ref="N228:Q228"/>
    <mergeCell ref="F229:I229"/>
    <mergeCell ref="F230:I230"/>
    <mergeCell ref="F231:I231"/>
    <mergeCell ref="L231:M231"/>
    <mergeCell ref="N231:Q231"/>
    <mergeCell ref="F232:I232"/>
    <mergeCell ref="F233:I233"/>
    <mergeCell ref="L233:M233"/>
    <mergeCell ref="N233:Q233"/>
    <mergeCell ref="F234:I234"/>
    <mergeCell ref="N235:Q235"/>
    <mergeCell ref="F236:I236"/>
    <mergeCell ref="L236:M236"/>
    <mergeCell ref="N236:Q236"/>
    <mergeCell ref="F237:I237"/>
    <mergeCell ref="F238:I238"/>
    <mergeCell ref="F239:I239"/>
    <mergeCell ref="L239:M239"/>
    <mergeCell ref="N239:Q239"/>
    <mergeCell ref="F240:I240"/>
    <mergeCell ref="F241:I241"/>
    <mergeCell ref="F242:I242"/>
    <mergeCell ref="L242:M242"/>
    <mergeCell ref="N242:Q242"/>
    <mergeCell ref="F243:I243"/>
    <mergeCell ref="F244:I244"/>
    <mergeCell ref="F245:I245"/>
    <mergeCell ref="L245:M245"/>
    <mergeCell ref="N245:Q245"/>
    <mergeCell ref="F246:I246"/>
    <mergeCell ref="F247:I247"/>
    <mergeCell ref="F248:I248"/>
    <mergeCell ref="L248:M248"/>
    <mergeCell ref="N248:Q248"/>
    <mergeCell ref="F249:I249"/>
    <mergeCell ref="F250:I250"/>
    <mergeCell ref="F251:I251"/>
    <mergeCell ref="L251:M251"/>
    <mergeCell ref="N251:Q251"/>
    <mergeCell ref="F252:I252"/>
    <mergeCell ref="F253:I253"/>
    <mergeCell ref="F254:I254"/>
    <mergeCell ref="L254:M254"/>
    <mergeCell ref="N254:Q254"/>
    <mergeCell ref="F255:I255"/>
    <mergeCell ref="F256:I256"/>
    <mergeCell ref="F257:I257"/>
    <mergeCell ref="L257:M257"/>
    <mergeCell ref="N257:Q257"/>
    <mergeCell ref="F258:I258"/>
    <mergeCell ref="F259:I259"/>
    <mergeCell ref="F260:I260"/>
    <mergeCell ref="L260:M260"/>
    <mergeCell ref="N260:Q260"/>
    <mergeCell ref="F261:I261"/>
    <mergeCell ref="F262:I262"/>
    <mergeCell ref="F263:I263"/>
    <mergeCell ref="L263:M263"/>
    <mergeCell ref="N263:Q263"/>
    <mergeCell ref="F264:I264"/>
    <mergeCell ref="F265:I265"/>
    <mergeCell ref="F266:I266"/>
    <mergeCell ref="L266:M266"/>
    <mergeCell ref="N266:Q266"/>
    <mergeCell ref="F267:I267"/>
    <mergeCell ref="F268:I268"/>
    <mergeCell ref="N269:Q269"/>
    <mergeCell ref="F270:I270"/>
    <mergeCell ref="L270:M270"/>
    <mergeCell ref="N270:Q270"/>
    <mergeCell ref="F271:I271"/>
    <mergeCell ref="F272:I272"/>
    <mergeCell ref="F273:I273"/>
    <mergeCell ref="L273:M273"/>
    <mergeCell ref="N273:Q273"/>
    <mergeCell ref="F274:I274"/>
    <mergeCell ref="F275:I275"/>
    <mergeCell ref="F276:I276"/>
    <mergeCell ref="L276:M276"/>
    <mergeCell ref="N276:Q276"/>
    <mergeCell ref="F277:I277"/>
    <mergeCell ref="F278:I278"/>
    <mergeCell ref="F279:I279"/>
    <mergeCell ref="L279:M279"/>
    <mergeCell ref="N279:Q279"/>
    <mergeCell ref="F280:I280"/>
    <mergeCell ref="F281:I281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6:I286"/>
    <mergeCell ref="F287:I287"/>
    <mergeCell ref="F288:I288"/>
    <mergeCell ref="L288:M288"/>
    <mergeCell ref="N288:Q288"/>
    <mergeCell ref="F289:I289"/>
    <mergeCell ref="F290:I290"/>
    <mergeCell ref="F291:I291"/>
    <mergeCell ref="L291:M291"/>
    <mergeCell ref="N291:Q291"/>
    <mergeCell ref="F292:I292"/>
    <mergeCell ref="F293:I293"/>
    <mergeCell ref="F294:I294"/>
    <mergeCell ref="L294:M294"/>
    <mergeCell ref="N294:Q294"/>
    <mergeCell ref="F295:I295"/>
    <mergeCell ref="F296:I296"/>
    <mergeCell ref="F297:I297"/>
    <mergeCell ref="L297:M297"/>
    <mergeCell ref="N297:Q297"/>
    <mergeCell ref="F298:I298"/>
    <mergeCell ref="F299:I299"/>
    <mergeCell ref="F300:I300"/>
    <mergeCell ref="L300:M300"/>
    <mergeCell ref="N300:Q300"/>
    <mergeCell ref="F301:I301"/>
    <mergeCell ref="F302:I302"/>
    <mergeCell ref="N303:Q303"/>
    <mergeCell ref="F304:I304"/>
    <mergeCell ref="L304:M304"/>
    <mergeCell ref="N304:Q304"/>
    <mergeCell ref="F305:I305"/>
    <mergeCell ref="F306:I306"/>
    <mergeCell ref="L306:M306"/>
    <mergeCell ref="N306:Q306"/>
    <mergeCell ref="F307:I307"/>
    <mergeCell ref="F308:I308"/>
    <mergeCell ref="L308:M308"/>
    <mergeCell ref="N308:Q308"/>
    <mergeCell ref="F309:I309"/>
    <mergeCell ref="F310:I310"/>
    <mergeCell ref="L310:M310"/>
    <mergeCell ref="N310:Q310"/>
    <mergeCell ref="F311:I311"/>
    <mergeCell ref="F312:I312"/>
    <mergeCell ref="F313:I313"/>
    <mergeCell ref="L313:M313"/>
    <mergeCell ref="N313:Q313"/>
    <mergeCell ref="F314:I314"/>
    <mergeCell ref="F315:I315"/>
    <mergeCell ref="L315:M315"/>
    <mergeCell ref="N315:Q315"/>
    <mergeCell ref="F316:I316"/>
    <mergeCell ref="N317:Q317"/>
    <mergeCell ref="N318:Q318"/>
    <mergeCell ref="F319:I319"/>
    <mergeCell ref="L319:M319"/>
    <mergeCell ref="N319:Q319"/>
    <mergeCell ref="F320:I320"/>
    <mergeCell ref="F321:I321"/>
    <mergeCell ref="F322:I322"/>
    <mergeCell ref="F323:I323"/>
    <mergeCell ref="L323:M323"/>
    <mergeCell ref="N323:Q323"/>
    <mergeCell ref="F324:I324"/>
    <mergeCell ref="F325:I325"/>
    <mergeCell ref="F326:I326"/>
    <mergeCell ref="L326:M326"/>
    <mergeCell ref="N326:Q326"/>
    <mergeCell ref="F327:I327"/>
    <mergeCell ref="F328:I328"/>
    <mergeCell ref="F329:I329"/>
    <mergeCell ref="L329:M329"/>
    <mergeCell ref="N329:Q329"/>
    <mergeCell ref="F330:I330"/>
    <mergeCell ref="F331:I331"/>
    <mergeCell ref="F332:I332"/>
    <mergeCell ref="L332:M332"/>
    <mergeCell ref="N332:Q332"/>
    <mergeCell ref="F333:I333"/>
    <mergeCell ref="F334:I334"/>
    <mergeCell ref="F335:I335"/>
    <mergeCell ref="L335:M335"/>
    <mergeCell ref="N335:Q335"/>
    <mergeCell ref="F336:I336"/>
    <mergeCell ref="F337:I337"/>
    <mergeCell ref="F338:I338"/>
    <mergeCell ref="L338:M338"/>
    <mergeCell ref="N338:Q338"/>
    <mergeCell ref="F339:I339"/>
    <mergeCell ref="F340:I340"/>
    <mergeCell ref="F341:I341"/>
    <mergeCell ref="L341:M341"/>
    <mergeCell ref="N341:Q341"/>
    <mergeCell ref="F342:I342"/>
    <mergeCell ref="F343:I343"/>
    <mergeCell ref="F344:I344"/>
    <mergeCell ref="L344:M344"/>
    <mergeCell ref="N344:Q344"/>
    <mergeCell ref="F345:I345"/>
    <mergeCell ref="F346:I346"/>
    <mergeCell ref="F347:I347"/>
    <mergeCell ref="L347:M347"/>
    <mergeCell ref="N347:Q347"/>
    <mergeCell ref="F348:I348"/>
    <mergeCell ref="F349:I349"/>
    <mergeCell ref="N350:Q350"/>
    <mergeCell ref="F351:I351"/>
    <mergeCell ref="L351:M351"/>
    <mergeCell ref="N351:Q351"/>
    <mergeCell ref="F352:I352"/>
    <mergeCell ref="F353:I353"/>
    <mergeCell ref="F354:I354"/>
    <mergeCell ref="L354:M354"/>
    <mergeCell ref="N354:Q354"/>
    <mergeCell ref="F355:I355"/>
    <mergeCell ref="F356:I356"/>
    <mergeCell ref="F357:I357"/>
    <mergeCell ref="L357:M357"/>
    <mergeCell ref="N357:Q357"/>
    <mergeCell ref="F358:I358"/>
    <mergeCell ref="F359:I359"/>
    <mergeCell ref="L359:M359"/>
    <mergeCell ref="N359:Q359"/>
    <mergeCell ref="F360:I360"/>
    <mergeCell ref="F361:I361"/>
    <mergeCell ref="L361:M361"/>
    <mergeCell ref="N361:Q361"/>
    <mergeCell ref="F362:I362"/>
    <mergeCell ref="F363:I363"/>
    <mergeCell ref="L363:M363"/>
    <mergeCell ref="N363:Q363"/>
    <mergeCell ref="F364:I364"/>
    <mergeCell ref="F365:I365"/>
    <mergeCell ref="L365:M365"/>
    <mergeCell ref="N365:Q365"/>
    <mergeCell ref="F366:I366"/>
    <mergeCell ref="F367:I367"/>
    <mergeCell ref="L367:M367"/>
    <mergeCell ref="N367:Q367"/>
    <mergeCell ref="F368:I368"/>
    <mergeCell ref="L368:M368"/>
    <mergeCell ref="N368:Q368"/>
    <mergeCell ref="N369:Q369"/>
    <mergeCell ref="N370:Q370"/>
    <mergeCell ref="F371:I371"/>
    <mergeCell ref="L371:M371"/>
    <mergeCell ref="N371:Q371"/>
    <mergeCell ref="F372:I372"/>
    <mergeCell ref="L372:M372"/>
    <mergeCell ref="N372:Q372"/>
    <mergeCell ref="F373:I373"/>
    <mergeCell ref="F374:I374"/>
    <mergeCell ref="L374:M374"/>
    <mergeCell ref="N374:Q374"/>
    <mergeCell ref="F375:I375"/>
    <mergeCell ref="L375:M375"/>
    <mergeCell ref="N375:Q375"/>
    <mergeCell ref="F376:I376"/>
    <mergeCell ref="L376:M376"/>
    <mergeCell ref="N376:Q376"/>
    <mergeCell ref="F377:I377"/>
    <mergeCell ref="L377:M377"/>
    <mergeCell ref="N377:Q377"/>
    <mergeCell ref="F378:I378"/>
    <mergeCell ref="L378:M378"/>
    <mergeCell ref="N378:Q378"/>
    <mergeCell ref="F379:I379"/>
    <mergeCell ref="F380:I380"/>
    <mergeCell ref="L380:M380"/>
    <mergeCell ref="N380:Q380"/>
    <mergeCell ref="F381:I381"/>
    <mergeCell ref="L381:M381"/>
    <mergeCell ref="N381:Q381"/>
    <mergeCell ref="F382:I382"/>
    <mergeCell ref="L382:M382"/>
    <mergeCell ref="N382:Q382"/>
    <mergeCell ref="F383:I383"/>
    <mergeCell ref="L383:M383"/>
    <mergeCell ref="N383:Q383"/>
    <mergeCell ref="F384:I384"/>
    <mergeCell ref="L384:M384"/>
    <mergeCell ref="N384:Q384"/>
    <mergeCell ref="F385:I385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2638888888889" right="0.582638888888889" top="0.5" bottom="0.466666666666667" header="0" footer="0"/>
  <pageSetup paperSize="9" scale="95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Rekapitulace stavby</vt:lpstr>
      <vt:lpstr>1-2017 - M u čp. 59 - Dub...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2017-04-03T19:58:00Z</dcterms:created>
  <dcterms:modified xsi:type="dcterms:W3CDTF">2017-04-26T13:14:25Z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1033-10.2.0.5811</vt:lpwstr>
  </property>
</Properties>
</file>